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updateLinks="never"/>
  <mc:AlternateContent xmlns:mc="http://schemas.openxmlformats.org/markup-compatibility/2006">
    <mc:Choice Requires="x15">
      <x15ac:absPath xmlns:x15ac="http://schemas.microsoft.com/office/spreadsheetml/2010/11/ac" url="C:\Users\hfinegan.ROOT\Desktop\"/>
    </mc:Choice>
  </mc:AlternateContent>
  <bookViews>
    <workbookView xWindow="0" yWindow="0" windowWidth="25200" windowHeight="11760"/>
  </bookViews>
  <sheets>
    <sheet name="Introduction" sheetId="2" r:id="rId1"/>
    <sheet name="Cost Calculator" sheetId="1" r:id="rId2"/>
    <sheet name="Reference values" sheetId="4" r:id="rId3"/>
    <sheet name="WFP prices" sheetId="5" r:id="rId4"/>
  </sheets>
  <externalReferences>
    <externalReference r:id="rId5"/>
  </externalReferences>
  <definedNames>
    <definedName name="num_areas">'[1]D2 NACSbackground'!$H$16</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1" i="1" l="1"/>
  <c r="F31" i="1"/>
  <c r="C16" i="1"/>
  <c r="Q34" i="1" s="1"/>
  <c r="AD23" i="1"/>
  <c r="Z23" i="1"/>
  <c r="P23" i="1"/>
  <c r="T23" i="1" s="1"/>
  <c r="F23" i="1"/>
  <c r="Z34" i="1"/>
  <c r="Z33" i="1"/>
  <c r="Z32" i="1"/>
  <c r="Z31" i="1"/>
  <c r="P34" i="1"/>
  <c r="P33" i="1"/>
  <c r="P32" i="1"/>
  <c r="P31" i="1"/>
  <c r="F34" i="1"/>
  <c r="F33" i="1"/>
  <c r="F32" i="1"/>
  <c r="J34" i="1"/>
  <c r="J33" i="1"/>
  <c r="J32" i="1"/>
  <c r="T34" i="1"/>
  <c r="T33" i="1"/>
  <c r="T32" i="1"/>
  <c r="T31" i="1"/>
  <c r="AD34" i="1"/>
  <c r="AD33" i="1"/>
  <c r="AD32" i="1"/>
  <c r="AD31" i="1"/>
  <c r="AD26" i="1"/>
  <c r="AD25" i="1"/>
  <c r="AD24" i="1"/>
  <c r="T26" i="1"/>
  <c r="T25" i="1"/>
  <c r="T24" i="1"/>
  <c r="Z26" i="1"/>
  <c r="Z25" i="1"/>
  <c r="Z24" i="1"/>
  <c r="P26" i="1"/>
  <c r="P25" i="1"/>
  <c r="P24" i="1"/>
  <c r="J24" i="1"/>
  <c r="J25" i="1"/>
  <c r="J26" i="1"/>
  <c r="F24" i="1"/>
  <c r="F25" i="1"/>
  <c r="F26" i="1"/>
  <c r="G31" i="1" l="1"/>
  <c r="H31" i="1" s="1"/>
  <c r="K31" i="1" s="1"/>
  <c r="J23" i="1"/>
  <c r="D6" i="4" l="1"/>
  <c r="B5" i="4" l="1"/>
  <c r="F66" i="5" l="1"/>
  <c r="F67" i="5"/>
  <c r="F68" i="5"/>
  <c r="F69" i="5"/>
  <c r="F70" i="5"/>
  <c r="F71" i="5"/>
  <c r="F72" i="5"/>
  <c r="F65" i="5"/>
  <c r="F57" i="5"/>
  <c r="F58" i="5"/>
  <c r="F59" i="5"/>
  <c r="F60" i="5"/>
  <c r="F61" i="5"/>
  <c r="F62" i="5"/>
  <c r="F63" i="5"/>
  <c r="F56" i="5"/>
  <c r="F47" i="5"/>
  <c r="F48" i="5"/>
  <c r="F49" i="5"/>
  <c r="F50" i="5"/>
  <c r="F46" i="5"/>
  <c r="F40" i="5"/>
  <c r="F41" i="5"/>
  <c r="F42" i="5"/>
  <c r="F43" i="5"/>
  <c r="F44" i="5"/>
  <c r="F39" i="5"/>
  <c r="F27" i="5"/>
  <c r="F28" i="5"/>
  <c r="F29" i="5"/>
  <c r="F30" i="5"/>
  <c r="F31" i="5"/>
  <c r="F32" i="5"/>
  <c r="F33" i="5"/>
  <c r="F26" i="5"/>
  <c r="F18" i="5"/>
  <c r="F19" i="5"/>
  <c r="F20" i="5"/>
  <c r="F21" i="5"/>
  <c r="F22" i="5"/>
  <c r="F23" i="5"/>
  <c r="F24" i="5"/>
  <c r="F17" i="5"/>
  <c r="F10" i="5"/>
  <c r="F11" i="5"/>
  <c r="F12" i="5"/>
  <c r="F13" i="5"/>
  <c r="F14" i="5"/>
  <c r="F15" i="5"/>
  <c r="F9" i="5"/>
  <c r="G9" i="5" s="1"/>
  <c r="AA23" i="1" l="1"/>
  <c r="AB23" i="1" s="1"/>
  <c r="Q23" i="1"/>
  <c r="R23" i="1" s="1"/>
  <c r="U23" i="1" s="1"/>
  <c r="G23" i="1"/>
  <c r="H23" i="1" s="1"/>
  <c r="K23" i="1" s="1"/>
  <c r="AA26" i="1"/>
  <c r="AB26" i="1" s="1"/>
  <c r="G26" i="1"/>
  <c r="H26" i="1" s="1"/>
  <c r="G25" i="1"/>
  <c r="H25" i="1" s="1"/>
  <c r="G24" i="1"/>
  <c r="H24" i="1" s="1"/>
  <c r="Q24" i="1"/>
  <c r="R24" i="1" s="1"/>
  <c r="AA25" i="1"/>
  <c r="AB25" i="1" s="1"/>
  <c r="G33" i="1"/>
  <c r="H33" i="1" s="1"/>
  <c r="Q33" i="1"/>
  <c r="R33" i="1" s="1"/>
  <c r="AA33" i="1"/>
  <c r="AB33" i="1" s="1"/>
  <c r="Q31" i="1"/>
  <c r="R31" i="1" s="1"/>
  <c r="AA31" i="1"/>
  <c r="AB31" i="1" s="1"/>
  <c r="Q26" i="1"/>
  <c r="R26" i="1" s="1"/>
  <c r="G34" i="1"/>
  <c r="H34" i="1" s="1"/>
  <c r="R34" i="1"/>
  <c r="AA34" i="1"/>
  <c r="AB34" i="1" s="1"/>
  <c r="Q25" i="1"/>
  <c r="R25" i="1" s="1"/>
  <c r="AA24" i="1"/>
  <c r="AB24" i="1" s="1"/>
  <c r="G32" i="1"/>
  <c r="H32" i="1" s="1"/>
  <c r="Q32" i="1"/>
  <c r="R32" i="1" s="1"/>
  <c r="AA32" i="1"/>
  <c r="AB32" i="1" s="1"/>
  <c r="G66" i="5"/>
  <c r="G67" i="5"/>
  <c r="G68" i="5"/>
  <c r="G69" i="5"/>
  <c r="G71" i="5"/>
  <c r="G72" i="5"/>
  <c r="G60" i="5"/>
  <c r="G62" i="5"/>
  <c r="G47" i="5"/>
  <c r="G48" i="5"/>
  <c r="G40" i="5"/>
  <c r="G43" i="5"/>
  <c r="G44" i="5"/>
  <c r="G27" i="5"/>
  <c r="G28" i="5"/>
  <c r="G29" i="5"/>
  <c r="G30" i="5"/>
  <c r="G31" i="5"/>
  <c r="G32" i="5"/>
  <c r="G33" i="5"/>
  <c r="G23" i="5"/>
  <c r="G24" i="5"/>
  <c r="G10" i="5"/>
  <c r="G11" i="5"/>
  <c r="G12" i="5"/>
  <c r="G13" i="5"/>
  <c r="G14" i="5"/>
  <c r="G15" i="5"/>
  <c r="G63" i="5" l="1"/>
  <c r="G59" i="5"/>
  <c r="G49" i="5"/>
  <c r="G58" i="5"/>
  <c r="G70" i="5"/>
  <c r="G50" i="5"/>
  <c r="G41" i="5"/>
  <c r="G39" i="5"/>
  <c r="G42" i="5"/>
  <c r="G61" i="5"/>
  <c r="G57" i="5"/>
  <c r="K24" i="1" l="1"/>
  <c r="D46" i="1" s="1"/>
  <c r="U24" i="1"/>
  <c r="F46" i="1" s="1"/>
  <c r="K25" i="1"/>
  <c r="D47" i="1" s="1"/>
  <c r="E47" i="1"/>
  <c r="U25" i="1"/>
  <c r="F47" i="1" s="1"/>
  <c r="K26" i="1"/>
  <c r="D48" i="1" s="1"/>
  <c r="U26" i="1"/>
  <c r="F48" i="1" s="1"/>
  <c r="N46" i="1"/>
  <c r="N47" i="1"/>
  <c r="N48" i="1"/>
  <c r="U32" i="1"/>
  <c r="M46" i="1" s="1"/>
  <c r="U33" i="1"/>
  <c r="M47" i="1" s="1"/>
  <c r="AE33" i="1"/>
  <c r="O47" i="1" s="1"/>
  <c r="J48" i="1"/>
  <c r="U34" i="1"/>
  <c r="M48" i="1" s="1"/>
  <c r="L45" i="1"/>
  <c r="C46" i="1"/>
  <c r="E35" i="4"/>
  <c r="D35" i="4"/>
  <c r="E34" i="4"/>
  <c r="D34" i="4"/>
  <c r="E33" i="4"/>
  <c r="D33" i="4"/>
  <c r="E32" i="4"/>
  <c r="D32" i="4"/>
  <c r="D27" i="4"/>
  <c r="D25" i="4"/>
  <c r="D24" i="4"/>
  <c r="C45" i="1" l="1"/>
  <c r="E48" i="1"/>
  <c r="C48" i="1"/>
  <c r="AE32" i="1"/>
  <c r="O46" i="1" s="1"/>
  <c r="L48" i="1"/>
  <c r="AE34" i="1"/>
  <c r="O48" i="1" s="1"/>
  <c r="F45" i="1"/>
  <c r="L47" i="1"/>
  <c r="L46" i="1"/>
  <c r="E46" i="1"/>
  <c r="K33" i="1"/>
  <c r="K47" i="1" s="1"/>
  <c r="D55" i="1" s="1"/>
  <c r="R35" i="1"/>
  <c r="AE24" i="1"/>
  <c r="H46" i="1" s="1"/>
  <c r="C54" i="1" s="1"/>
  <c r="C47" i="1"/>
  <c r="E45" i="1"/>
  <c r="K32" i="1"/>
  <c r="K46" i="1" s="1"/>
  <c r="D54" i="1" s="1"/>
  <c r="G46" i="1"/>
  <c r="AE26" i="1"/>
  <c r="H48" i="1" s="1"/>
  <c r="C56" i="1" s="1"/>
  <c r="K34" i="1"/>
  <c r="K48" i="1" s="1"/>
  <c r="AE25" i="1"/>
  <c r="H47" i="1" s="1"/>
  <c r="C55" i="1" s="1"/>
  <c r="J45" i="1"/>
  <c r="AD35" i="1"/>
  <c r="N49" i="1" s="1"/>
  <c r="N45" i="1"/>
  <c r="G45" i="1"/>
  <c r="J47" i="1"/>
  <c r="J46" i="1"/>
  <c r="G48" i="1"/>
  <c r="AE23" i="1"/>
  <c r="G47" i="1"/>
  <c r="G26" i="5"/>
  <c r="G17" i="5"/>
  <c r="G46" i="5"/>
  <c r="G65" i="5"/>
  <c r="G21" i="5"/>
  <c r="G56" i="5"/>
  <c r="G19" i="5"/>
  <c r="G22" i="5"/>
  <c r="G20" i="5"/>
  <c r="G18" i="5"/>
  <c r="T35" i="1" l="1"/>
  <c r="L49" i="1" s="1"/>
  <c r="J27" i="1"/>
  <c r="C49" i="1" s="1"/>
  <c r="D60" i="1" s="1"/>
  <c r="U27" i="1"/>
  <c r="F49" i="1" s="1"/>
  <c r="D56" i="1"/>
  <c r="E56" i="1" s="1"/>
  <c r="U31" i="1"/>
  <c r="M45" i="1" s="1"/>
  <c r="E55" i="1"/>
  <c r="T27" i="1"/>
  <c r="E49" i="1" s="1"/>
  <c r="AB35" i="1"/>
  <c r="AE31" i="1"/>
  <c r="E54" i="1"/>
  <c r="J35" i="1"/>
  <c r="J49" i="1" s="1"/>
  <c r="D61" i="1" s="1"/>
  <c r="K45" i="1"/>
  <c r="K35" i="1"/>
  <c r="K49" i="1" s="1"/>
  <c r="D45" i="1"/>
  <c r="K27" i="1"/>
  <c r="D49" i="1" s="1"/>
  <c r="H45" i="1"/>
  <c r="AE27" i="1"/>
  <c r="H49" i="1" s="1"/>
  <c r="AD27" i="1"/>
  <c r="G49" i="1" s="1"/>
  <c r="D63" i="1" s="1"/>
  <c r="D7" i="4"/>
  <c r="D8" i="4"/>
  <c r="D9" i="4"/>
  <c r="D62" i="1" l="1"/>
  <c r="U35" i="1"/>
  <c r="M49" i="1" s="1"/>
  <c r="E62" i="1" s="1"/>
  <c r="O45" i="1"/>
  <c r="D53" i="1" s="1"/>
  <c r="AE35" i="1"/>
  <c r="O49" i="1" s="1"/>
  <c r="E63" i="1" s="1"/>
  <c r="C53" i="1"/>
  <c r="E60" i="1"/>
  <c r="C57" i="1"/>
  <c r="E61" i="1"/>
  <c r="D57" i="1" l="1"/>
  <c r="E57" i="1" s="1"/>
  <c r="E53" i="1"/>
</calcChain>
</file>

<file path=xl/comments1.xml><?xml version="1.0" encoding="utf-8"?>
<comments xmlns="http://schemas.openxmlformats.org/spreadsheetml/2006/main">
  <authors>
    <author>Tina Lloren</author>
  </authors>
  <commentList>
    <comment ref="G22" authorId="0" shapeId="0">
      <text>
        <r>
          <rPr>
            <sz val="9"/>
            <color indexed="81"/>
            <rFont val="Tahoma"/>
            <family val="2"/>
          </rPr>
          <t>This includes the cost of one kg of the product plus the secondary transport, handling, and storage, as listed in Section A.</t>
        </r>
      </text>
    </comment>
    <comment ref="I22" authorId="0" shapeId="0">
      <text>
        <r>
          <rPr>
            <sz val="9"/>
            <color indexed="81"/>
            <rFont val="Tahoma"/>
            <family val="2"/>
          </rPr>
          <t xml:space="preserve">This is the number of SAM clients/patients that are expected to be treated within the specified timeframe.
</t>
        </r>
      </text>
    </comment>
    <comment ref="Q22" authorId="0" shapeId="0">
      <text>
        <r>
          <rPr>
            <sz val="9"/>
            <color indexed="81"/>
            <rFont val="Tahoma"/>
            <family val="2"/>
          </rPr>
          <t>This includes the cost of one kg of the product plus the secondary transport, handling, and storage, as listed in Section A.</t>
        </r>
      </text>
    </comment>
    <comment ref="S22" authorId="0" shapeId="0">
      <text>
        <r>
          <rPr>
            <sz val="9"/>
            <color indexed="81"/>
            <rFont val="Tahoma"/>
            <family val="2"/>
          </rPr>
          <t xml:space="preserve">This is the number of SAM clients/patients that are expected to be treated within the specified timeframe.
</t>
        </r>
      </text>
    </comment>
    <comment ref="AA22" authorId="0" shapeId="0">
      <text>
        <r>
          <rPr>
            <sz val="9"/>
            <color indexed="81"/>
            <rFont val="Tahoma"/>
            <family val="2"/>
          </rPr>
          <t>This includes the cost of one kg of the product plus the secondary transport, handling, and storage, as listed in Section A.</t>
        </r>
      </text>
    </comment>
    <comment ref="AC22" authorId="0" shapeId="0">
      <text>
        <r>
          <rPr>
            <sz val="9"/>
            <color indexed="81"/>
            <rFont val="Tahoma"/>
            <family val="2"/>
          </rPr>
          <t xml:space="preserve">This is the number of SAM clients/patients that are expected to be treated within the specified timeframe.
</t>
        </r>
      </text>
    </comment>
    <comment ref="G30" authorId="0" shapeId="0">
      <text>
        <r>
          <rPr>
            <sz val="9"/>
            <color indexed="81"/>
            <rFont val="Tahoma"/>
            <family val="2"/>
          </rPr>
          <t>This includes the cost of one kg of the product plus the secondary transport, handling, and storage, as listed in Section A.</t>
        </r>
      </text>
    </comment>
    <comment ref="I30" authorId="0" shapeId="0">
      <text>
        <r>
          <rPr>
            <sz val="9"/>
            <color indexed="81"/>
            <rFont val="Tahoma"/>
            <family val="2"/>
          </rPr>
          <t xml:space="preserve">This is the number of MAM clients/patients that are expected to be treated within the specified timeframe.
</t>
        </r>
      </text>
    </comment>
    <comment ref="Q30" authorId="0" shapeId="0">
      <text>
        <r>
          <rPr>
            <sz val="9"/>
            <color indexed="81"/>
            <rFont val="Tahoma"/>
            <family val="2"/>
          </rPr>
          <t>This includes the cost of one kg of the product plus the secondary transport, handling, and storage, as listed in Section A.</t>
        </r>
      </text>
    </comment>
    <comment ref="S30" authorId="0" shapeId="0">
      <text>
        <r>
          <rPr>
            <sz val="9"/>
            <color indexed="81"/>
            <rFont val="Tahoma"/>
            <family val="2"/>
          </rPr>
          <t xml:space="preserve">This is the number of MAM clients/patients that are expected to be treated within the specified timeframe.
</t>
        </r>
      </text>
    </comment>
    <comment ref="AA30" authorId="0" shapeId="0">
      <text>
        <r>
          <rPr>
            <sz val="9"/>
            <color indexed="81"/>
            <rFont val="Tahoma"/>
            <family val="2"/>
          </rPr>
          <t>This includes the cost of one kg of the product plus the secondary transport, handling, and storage, as listed in Section A.</t>
        </r>
      </text>
    </comment>
    <comment ref="AC30" authorId="0" shapeId="0">
      <text>
        <r>
          <rPr>
            <sz val="9"/>
            <color indexed="81"/>
            <rFont val="Tahoma"/>
            <family val="2"/>
          </rPr>
          <t xml:space="preserve">This is the number of MAM clients/patients that are expected to be treated within the specified timeframe.
</t>
        </r>
      </text>
    </comment>
  </commentList>
</comments>
</file>

<file path=xl/comments2.xml><?xml version="1.0" encoding="utf-8"?>
<comments xmlns="http://schemas.openxmlformats.org/spreadsheetml/2006/main">
  <authors>
    <author>Tina Lloren</author>
  </authors>
  <commentList>
    <comment ref="D6" authorId="0" shapeId="0">
      <text>
        <r>
          <rPr>
            <sz val="9"/>
            <color indexed="81"/>
            <rFont val="Tahoma"/>
            <family val="2"/>
          </rPr>
          <t>Includes base price of $50/carton of 150 sachets plus 8% for handling plus 10% for freight.</t>
        </r>
      </text>
    </comment>
    <comment ref="D26" authorId="0" shapeId="0">
      <text>
        <r>
          <rPr>
            <sz val="9"/>
            <color indexed="81"/>
            <rFont val="Tahoma"/>
            <family val="2"/>
          </rPr>
          <t xml:space="preserve">Malawi guidelines state, "Severely undernourished pregnant and lactating women up to 6 month post-partum SHOULD NOT be treated with RUTF. Provide the client with only likuni phala or CSB ++ or other supplementary food that meets recommended standards. RUTF contains high doses of vitamin A, above the recommended 10,000 IU per day. High doses of vitamin A can cause tetrogenetic effects in early pregnancy."
</t>
        </r>
      </text>
    </comment>
    <comment ref="F32" authorId="0" shapeId="0">
      <text>
        <r>
          <rPr>
            <sz val="9"/>
            <color indexed="81"/>
            <rFont val="Tahoma"/>
            <family val="2"/>
          </rPr>
          <t xml:space="preserve">Ranges between 100-300 g/day for:
6-11months old (100g)
12-23months old (200 g)
&gt;=2 years (300 g)
</t>
        </r>
      </text>
    </comment>
  </commentList>
</comments>
</file>

<file path=xl/comments3.xml><?xml version="1.0" encoding="utf-8"?>
<comments xmlns="http://schemas.openxmlformats.org/spreadsheetml/2006/main">
  <authors>
    <author>Tina Lloren</author>
  </authors>
  <commentList>
    <comment ref="B6" authorId="0" shapeId="0">
      <text>
        <r>
          <rPr>
            <sz val="9"/>
            <color indexed="81"/>
            <rFont val="Tahoma"/>
            <family val="2"/>
          </rPr>
          <t>The origin city is highlighted in green. It is the place from which the product will be shipped.The final destination city is listed below the origin city. In some cases, the intermediate city is listed, e.g., in the first line, the RUSF will travel from Mumbai to Walvis Bay to Windhoek.</t>
        </r>
      </text>
    </comment>
    <comment ref="D6" authorId="0" shapeId="0">
      <text>
        <r>
          <rPr>
            <sz val="9"/>
            <color indexed="81"/>
            <rFont val="Tahoma"/>
            <family val="2"/>
          </rPr>
          <t>This is the rate to ship the product from the origin city to the first port of entry.</t>
        </r>
      </text>
    </comment>
    <comment ref="E6" authorId="0" shapeId="0">
      <text>
        <r>
          <rPr>
            <sz val="9"/>
            <color indexed="81"/>
            <rFont val="Tahoma"/>
            <family val="2"/>
          </rPr>
          <t>This is the rate to ship the product inland from the port of entry to the destination city.</t>
        </r>
      </text>
    </comment>
    <comment ref="F6" authorId="0" shapeId="0">
      <text>
        <r>
          <rPr>
            <sz val="9"/>
            <color indexed="81"/>
            <rFont val="Tahoma"/>
            <family val="2"/>
          </rPr>
          <t xml:space="preserve">The "landed cost" is the sum of the product price plus shipping plus inland transport to the destination city. </t>
        </r>
      </text>
    </comment>
    <comment ref="B36" authorId="0" shapeId="0">
      <text>
        <r>
          <rPr>
            <sz val="9"/>
            <color indexed="81"/>
            <rFont val="Tahoma"/>
            <family val="2"/>
          </rPr>
          <t>The origin city is highlighted in green. It is the place from which the product will be shipped.The final destination city is listed below the origin city.</t>
        </r>
      </text>
    </comment>
    <comment ref="D36" authorId="0" shapeId="0">
      <text>
        <r>
          <rPr>
            <sz val="9"/>
            <color indexed="81"/>
            <rFont val="Tahoma"/>
            <family val="2"/>
          </rPr>
          <t>This is the rate to ship the product from the origin city to the first port of entry.</t>
        </r>
      </text>
    </comment>
    <comment ref="E36" authorId="0" shapeId="0">
      <text>
        <r>
          <rPr>
            <sz val="9"/>
            <color indexed="81"/>
            <rFont val="Tahoma"/>
            <family val="2"/>
          </rPr>
          <t>This is the rate to ship the product inland from the port of entry to the destination city.</t>
        </r>
      </text>
    </comment>
    <comment ref="F36" authorId="0" shapeId="0">
      <text>
        <r>
          <rPr>
            <sz val="9"/>
            <color indexed="81"/>
            <rFont val="Tahoma"/>
            <family val="2"/>
          </rPr>
          <t xml:space="preserve">The "landed cost" is the sum of the product price plus shipping plus inland transport to the destination city. </t>
        </r>
      </text>
    </comment>
    <comment ref="B53" authorId="0" shapeId="0">
      <text>
        <r>
          <rPr>
            <sz val="9"/>
            <color indexed="81"/>
            <rFont val="Tahoma"/>
            <family val="2"/>
          </rPr>
          <t>The origin city is highlighted in green. It is the place from which the product will be shipped.The final destination city is listed below the origin city. In some cases, the intermediate city is listed, e.g., in row 59,  the CSB++ will travel from Venezia to Walvis bay to Windhoek.</t>
        </r>
      </text>
    </comment>
    <comment ref="D53" authorId="0" shapeId="0">
      <text>
        <r>
          <rPr>
            <sz val="9"/>
            <color indexed="81"/>
            <rFont val="Tahoma"/>
            <family val="2"/>
          </rPr>
          <t>This is the rate to ship the product from the origin city to the first port of entry.</t>
        </r>
      </text>
    </comment>
    <comment ref="E53" authorId="0" shapeId="0">
      <text>
        <r>
          <rPr>
            <sz val="9"/>
            <color indexed="81"/>
            <rFont val="Tahoma"/>
            <family val="2"/>
          </rPr>
          <t>This is the rate to ship the product inland from the port of entry to the destination city.</t>
        </r>
      </text>
    </comment>
    <comment ref="F53" authorId="0" shapeId="0">
      <text>
        <r>
          <rPr>
            <sz val="9"/>
            <color indexed="81"/>
            <rFont val="Tahoma"/>
            <family val="2"/>
          </rPr>
          <t xml:space="preserve">The "landed cost" is the sum of the product price plus shipping plus inland transport to the destination city. </t>
        </r>
      </text>
    </comment>
  </commentList>
</comments>
</file>

<file path=xl/sharedStrings.xml><?xml version="1.0" encoding="utf-8"?>
<sst xmlns="http://schemas.openxmlformats.org/spreadsheetml/2006/main" count="393" uniqueCount="219">
  <si>
    <t>A</t>
  </si>
  <si>
    <t>B</t>
  </si>
  <si>
    <t>SAM treatment</t>
  </si>
  <si>
    <t>MAM treatment</t>
  </si>
  <si>
    <t>Target groups</t>
  </si>
  <si>
    <t>RUF product</t>
  </si>
  <si>
    <t>Grams per day</t>
  </si>
  <si>
    <t>Number of days</t>
  </si>
  <si>
    <t>Cost per kg</t>
  </si>
  <si>
    <t>FBF product</t>
  </si>
  <si>
    <t>Children &lt;5</t>
  </si>
  <si>
    <t>RUTF</t>
  </si>
  <si>
    <t>CSB+</t>
  </si>
  <si>
    <t>CSB++</t>
  </si>
  <si>
    <t>RUSF</t>
  </si>
  <si>
    <t>Adolescents/children &gt;5</t>
  </si>
  <si>
    <t>Pregnant/postpartum women</t>
  </si>
  <si>
    <t>Adults</t>
  </si>
  <si>
    <t>Total</t>
  </si>
  <si>
    <t>C</t>
  </si>
  <si>
    <t>Reference values</t>
  </si>
  <si>
    <t>Reference value</t>
  </si>
  <si>
    <t>Target group</t>
  </si>
  <si>
    <r>
      <t xml:space="preserve">MAM treatment (RUSF </t>
    </r>
    <r>
      <rPr>
        <u/>
        <sz val="11"/>
        <color theme="1"/>
        <rFont val="Calibri"/>
        <family val="2"/>
        <scheme val="minor"/>
      </rPr>
      <t>or</t>
    </r>
    <r>
      <rPr>
        <sz val="11"/>
        <color theme="1"/>
        <rFont val="Calibri"/>
        <family val="2"/>
        <scheme val="minor"/>
      </rPr>
      <t xml:space="preserve"> CSB+)</t>
    </r>
  </si>
  <si>
    <t xml:space="preserve">  Acronyms and abbreviations used</t>
  </si>
  <si>
    <t>severe acute malnutrition</t>
  </si>
  <si>
    <t>SAM</t>
  </si>
  <si>
    <r>
      <t xml:space="preserve">This Excel is made possible by the generous support of the American people through the support of the Office of Health, Infectious Diseases, and Nutrition, Bureau for Global Health, U.S. Agency for International Development (USAID) and the Office of HIV and AIDS (OHA), under terms of Cooperative Agreement No. AID-OAA-A-12-00005, through the Food and Nutrition Technical Assistance III Project (FANTA), managed by FHI 360.  
The contents are the responsibility of FHI 360 and do not necessarily reflect the views of USAID or the United States Government.
</t>
    </r>
    <r>
      <rPr>
        <b/>
        <sz val="8"/>
        <color theme="1"/>
        <rFont val="Calibri"/>
        <family val="2"/>
        <scheme val="minor"/>
      </rPr>
      <t xml:space="preserve">
Contact Information</t>
    </r>
    <r>
      <rPr>
        <sz val="8"/>
        <color theme="1"/>
        <rFont val="Calibri"/>
        <family val="2"/>
        <scheme val="minor"/>
      </rPr>
      <t xml:space="preserve">
Food and Nutrition Technical Assistance III Project (FANTA)
FHI 360
1825 Connecticut Avenue, NW
Washington, DC 20009-5721
T 202-884-8000
F 202-884-8432
fantamail@fhi360.org
www.fantaproject.org
</t>
    </r>
  </si>
  <si>
    <t>Total cost</t>
  </si>
  <si>
    <t>moderate acute malnutrition</t>
  </si>
  <si>
    <t>MAM</t>
  </si>
  <si>
    <t>ready-to-use therapeutic food</t>
  </si>
  <si>
    <t>ready-to-use supplementary food</t>
  </si>
  <si>
    <t>corn soy blend plus plus</t>
  </si>
  <si>
    <t>corn soy blend plus</t>
  </si>
  <si>
    <t>nutrition assessment, counseling, and support</t>
  </si>
  <si>
    <t>NACS</t>
  </si>
  <si>
    <t>FBF</t>
  </si>
  <si>
    <t>kilogram</t>
  </si>
  <si>
    <t>kg</t>
  </si>
  <si>
    <t>&lt;5</t>
  </si>
  <si>
    <t>&gt;5</t>
  </si>
  <si>
    <t>Product price</t>
  </si>
  <si>
    <t>a)</t>
  </si>
  <si>
    <t>b)</t>
  </si>
  <si>
    <t>c)</t>
  </si>
  <si>
    <t>FANTA created this tool to assist in planning for the cost of therapeutic and supplementary food products to treat severe acute malnutrition (SAM) and moderate acute malnutrition (MAM).*</t>
  </si>
  <si>
    <t>d. Coverage--percent of the target group that you expect to access services</t>
  </si>
  <si>
    <t>fortified blended foods</t>
  </si>
  <si>
    <t xml:space="preserve">NACS Product Cost Calculator </t>
  </si>
  <si>
    <t>Number of cases expected</t>
  </si>
  <si>
    <t>Total cost per SAM case</t>
  </si>
  <si>
    <t>Total cost per MAM case</t>
  </si>
  <si>
    <t>Total Kg</t>
  </si>
  <si>
    <t>d)</t>
  </si>
  <si>
    <t>Days</t>
  </si>
  <si>
    <t>e)</t>
  </si>
  <si>
    <t>1.</t>
  </si>
  <si>
    <t>2.</t>
  </si>
  <si>
    <t>3.</t>
  </si>
  <si>
    <t>4.</t>
  </si>
  <si>
    <t>Average grams per day</t>
  </si>
  <si>
    <t>Average number of days</t>
  </si>
  <si>
    <t>SAM treatment (RUTF)</t>
  </si>
  <si>
    <t>SAM treatment (CSB+)</t>
  </si>
  <si>
    <t>SAM treatment (CSB++)</t>
  </si>
  <si>
    <t>MAM treatment (RUSF)</t>
  </si>
  <si>
    <t>MAM treatment (CSB+)</t>
  </si>
  <si>
    <t>MAM treatment (CSB++)</t>
  </si>
  <si>
    <t>a. Number of people in the target population</t>
  </si>
  <si>
    <t>b. Prevalence of SAM or MAM within the target population</t>
  </si>
  <si>
    <t>Total Cost</t>
  </si>
  <si>
    <t>END</t>
  </si>
  <si>
    <t>Total kg and cost by product</t>
  </si>
  <si>
    <t>Product</t>
  </si>
  <si>
    <t>free carrier</t>
  </si>
  <si>
    <t>FCA</t>
  </si>
  <si>
    <t>free on board</t>
  </si>
  <si>
    <t>metric ton</t>
  </si>
  <si>
    <t>USD</t>
  </si>
  <si>
    <t>US Dollar</t>
  </si>
  <si>
    <t>5.</t>
  </si>
  <si>
    <r>
      <t>Mozambique values for grams per day</t>
    </r>
    <r>
      <rPr>
        <b/>
        <vertAlign val="superscript"/>
        <sz val="11"/>
        <color theme="1"/>
        <rFont val="Calibri"/>
        <family val="2"/>
        <scheme val="minor"/>
      </rPr>
      <t>5</t>
    </r>
  </si>
  <si>
    <t>Average number of days of treatment</t>
  </si>
  <si>
    <t>If data on average duration of treatment are available, e.g., from health facilities, that information should be used. If not, the following estimates may be used.</t>
  </si>
  <si>
    <t>Expected number of cases (caseload)</t>
  </si>
  <si>
    <t>If data on caseloads are available, e.g., from health facilities, that information should be used. If not, the following factors may be used:</t>
  </si>
  <si>
    <t>Entry and entry criteria</t>
  </si>
  <si>
    <r>
      <t xml:space="preserve">SAM treatment 
(RUTF </t>
    </r>
    <r>
      <rPr>
        <u val="singleAccounting"/>
        <sz val="11"/>
        <color theme="0"/>
        <rFont val="Calibri"/>
        <family val="2"/>
        <scheme val="minor"/>
      </rPr>
      <t>and</t>
    </r>
    <r>
      <rPr>
        <sz val="11"/>
        <color theme="0"/>
        <rFont val="Calibri"/>
        <family val="2"/>
        <scheme val="minor"/>
      </rPr>
      <t xml:space="preserve"> CSB++)</t>
    </r>
  </si>
  <si>
    <t>Product cost and kg</t>
  </si>
  <si>
    <t>Summary results tables</t>
  </si>
  <si>
    <t>Total cost by target group</t>
  </si>
  <si>
    <t xml:space="preserve">Total kg and cost by product and target group </t>
  </si>
  <si>
    <t>Origin city (highlighted in green) and destination city</t>
  </si>
  <si>
    <t>Mumbai-Walvis Bay-Windhoek (Namibia)</t>
  </si>
  <si>
    <t>Mumbai-Beira-Maputo (Mozambique)</t>
  </si>
  <si>
    <t>Mumbai-Durban-Siphofaneni (Swaziland)</t>
  </si>
  <si>
    <t>Mumbai-Beira-Lilongwe (Malawi)</t>
  </si>
  <si>
    <t>Mumbai-Beira-Blantyre (Malawi)</t>
  </si>
  <si>
    <t>Mumbai-Durban-Harare (Zimbabwe)</t>
  </si>
  <si>
    <t>Mumbai-Durban-Maseru (Lesotho)</t>
  </si>
  <si>
    <t>Cape Town-Walvis bay-Windhoek (Namibia)</t>
  </si>
  <si>
    <t>Cape Town-Beira-Maputo (Moz)</t>
  </si>
  <si>
    <t>Cape Town-Beira-Lusaka (Zambia)</t>
  </si>
  <si>
    <t>Cape Town-Siphofaneni (Swaziland)</t>
  </si>
  <si>
    <t>Cape Town-Beira-Lilongwe (Malawi)</t>
  </si>
  <si>
    <t>Cape Town-Beira-Blantyre (Malawi)</t>
  </si>
  <si>
    <t>Cape Town-Harare (Zimbabwe)</t>
  </si>
  <si>
    <t>Cape Town-Maseru (Lesotho)</t>
  </si>
  <si>
    <t>Rouen-Walvis bay-Windhoek (Namibia)</t>
  </si>
  <si>
    <t>Rouen-Beira-Maputo (Moz)</t>
  </si>
  <si>
    <t>Rouen-Beira-Lusaka (Zambia)</t>
  </si>
  <si>
    <t>Rouen-Durban-Siphofaneni (Swaziland)</t>
  </si>
  <si>
    <t>Rouen-Beira-Lilongwe (Malawi)</t>
  </si>
  <si>
    <t>Rouen-Beira-Blantyre (Malawi)</t>
  </si>
  <si>
    <t>Rouen-Durban-Harare (Zimbabwe)</t>
  </si>
  <si>
    <t>Rouen-Durban-Maseru (Lesotho)</t>
  </si>
  <si>
    <t>Venezia-Walvis bay-Windhoek (Namibia)</t>
  </si>
  <si>
    <t>Venezia-Beira-Maputo (Moz)</t>
  </si>
  <si>
    <t>Venezia-Beira-Lusaka (Zambia)</t>
  </si>
  <si>
    <t>Venezia-Durban-Siphofaneni (Swaziland)</t>
  </si>
  <si>
    <t>Venezia-Beira-Lilongwe (Malawi)</t>
  </si>
  <si>
    <t>Venezia-Beira-Blantyre (Malawi)</t>
  </si>
  <si>
    <t>Venezia-Durban-Harare (Zimbabwe)</t>
  </si>
  <si>
    <t>Venezia-Durban-Maseru (Lesotho)</t>
  </si>
  <si>
    <t>Antwerp-Walvis bay-Windhoek (Namibia)</t>
  </si>
  <si>
    <t>Antwerp-Beir-Maputo (Moz)</t>
  </si>
  <si>
    <t>Antwerp-Beira-Lusaka (Zambia)</t>
  </si>
  <si>
    <t>Antwerp-Durban-Siphofaneni (Swaziland)</t>
  </si>
  <si>
    <t>Antwerp-Beira-Lilongwe (Malawi)</t>
  </si>
  <si>
    <t>Antwerp-Beira-Blantyre (Malawi)</t>
  </si>
  <si>
    <t>Antwerp-Durban-Harare (Zimbabwe)</t>
  </si>
  <si>
    <t>Antwerp-Durban-Maseru (Lesotho)</t>
  </si>
  <si>
    <t>Harrismith-Maputo (Moz)</t>
  </si>
  <si>
    <t>Harrismith-Lusaka (Zambia)</t>
  </si>
  <si>
    <t>Harrismith-Siphofaneni (Swaziland)</t>
  </si>
  <si>
    <t>Harrismith-Lilongwe (Malawi)</t>
  </si>
  <si>
    <t>Harrismith-Blantyre (Malawi)</t>
  </si>
  <si>
    <t>Harrismith-Maseru (Lesotho)</t>
  </si>
  <si>
    <t>Lusaka-Windhoek (Namibia)</t>
  </si>
  <si>
    <t>Lusaka-Maputo (Moz)</t>
  </si>
  <si>
    <t>Lusaka-Lilongwe (Malawi)</t>
  </si>
  <si>
    <t>Lusaka-Blantyre (Malawi)</t>
  </si>
  <si>
    <t>Lusaka-Harare (Zimbabwe)</t>
  </si>
  <si>
    <t>Click the "+" sign to see the reference values. To rehide the information, click the "-" sign.</t>
  </si>
  <si>
    <t>Click the "+" sign to see the footnotes. To rehide the information, click the "-" sign.</t>
  </si>
  <si>
    <t>NACS Product Cost Calculator, version 1.1</t>
  </si>
  <si>
    <r>
      <t>*</t>
    </r>
    <r>
      <rPr>
        <b/>
        <sz val="11"/>
        <color theme="1"/>
        <rFont val="Calibri"/>
        <family val="2"/>
        <scheme val="minor"/>
      </rPr>
      <t>Note about terminology</t>
    </r>
    <r>
      <rPr>
        <sz val="11"/>
        <color theme="1"/>
        <rFont val="Calibri"/>
        <family val="2"/>
        <scheme val="minor"/>
      </rPr>
      <t xml:space="preserve">: when referring to malnutrition among people older than 5 years, some countries do not include the term "acute," but use, for example, "severe undernutrition" or "severe malnutrition." For the sake of simplicity, the acronyms SAM and MAM are used throughout the tool. </t>
    </r>
  </si>
  <si>
    <t xml:space="preserve">older than 5 years </t>
  </si>
  <si>
    <t xml:space="preserve">younger than 5 years </t>
  </si>
  <si>
    <t>FOB</t>
  </si>
  <si>
    <t>CSB++, also called Supercereal Plus</t>
  </si>
  <si>
    <t>CSB+, also called Supercereal</t>
  </si>
  <si>
    <t>RUSF indicative price</t>
  </si>
  <si>
    <t>Footnotes</t>
  </si>
  <si>
    <t>f)</t>
  </si>
  <si>
    <t>Handling in/out?</t>
  </si>
  <si>
    <t>Storage?</t>
  </si>
  <si>
    <t>g)</t>
  </si>
  <si>
    <t>Total cost for secondary transport, handling, storage (MT):</t>
  </si>
  <si>
    <t>Transporting the product from the shipping destination to the health center?</t>
  </si>
  <si>
    <t>Origin city: FCA Mumbai</t>
  </si>
  <si>
    <t>USD/MT</t>
  </si>
  <si>
    <t>USD/Kg</t>
  </si>
  <si>
    <t>Shipping rate</t>
  </si>
  <si>
    <t>Inland transport rate</t>
  </si>
  <si>
    <t>Total landed cost</t>
  </si>
  <si>
    <t>Origin city: FOB Cape Town - South Africa</t>
  </si>
  <si>
    <t>Origina city: FCA Rouen - France</t>
  </si>
  <si>
    <t>Origin city: FCA Harrismith - South Africa</t>
  </si>
  <si>
    <t>Origin city: FCA Lusaka - Zambia</t>
  </si>
  <si>
    <t>Origin city: FOB Venezia - Italy</t>
  </si>
  <si>
    <t>Origin city: FOB Antwerp - Belgium</t>
  </si>
  <si>
    <r>
      <t>Malawi values for grams per day</t>
    </r>
    <r>
      <rPr>
        <b/>
        <vertAlign val="superscript"/>
        <sz val="11"/>
        <color theme="1"/>
        <rFont val="Calibri"/>
        <family val="2"/>
        <scheme val="minor"/>
      </rPr>
      <t>4</t>
    </r>
  </si>
  <si>
    <t>About this tool</t>
  </si>
  <si>
    <t xml:space="preserve">The tool includes ready-to-use therapeutic food (RUTF); ready-to-use supplementary food (RUSF); corn soy blend plus (CSB+), also called Supercereal; corn soy blend plus plus (CSB++), also called Supercereal Plus. 
In the "Cost Calculator" worksheet, for each product, the tool calculates the price-per-case by multiplying the average number of grams needed per day for treatment of SAM or MAM by the average number of days by the cost per kilogram. The price-per-case is then multiplied by the number of expected cases to arrive at the total cost. The total number of kilograms is calculated by multiplying the number of grams needed per day by the number of expected cases. 
The "Reference values" worksheet contains helpful information if a user does not have the information needed for the "Cost Calculator" worksheet. The "WFP prices" worksheet contains prices of RUSF, CSB+, and CSB++ for selected countries.
</t>
  </si>
  <si>
    <t>MT</t>
  </si>
  <si>
    <t>Seconday transport costs: what is the estimated cost (per MT) of:</t>
  </si>
  <si>
    <t>a) RUTF</t>
  </si>
  <si>
    <t>b) RUSF</t>
  </si>
  <si>
    <t>e) Transporting the product from the shipping destination to the health center</t>
  </si>
  <si>
    <t>f) Handling in/out</t>
  </si>
  <si>
    <t>g) Storage</t>
  </si>
  <si>
    <r>
      <t>Secondary transport costs: what is the estimated cost (per MT) of:</t>
    </r>
    <r>
      <rPr>
        <b/>
        <vertAlign val="superscript"/>
        <sz val="11"/>
        <color theme="1"/>
        <rFont val="Calibri"/>
        <family val="2"/>
        <scheme val="minor"/>
      </rPr>
      <t xml:space="preserve"> 2</t>
    </r>
  </si>
  <si>
    <t>Source</t>
  </si>
  <si>
    <t xml:space="preserve">How much does one kg of the following cost, including shipping and handling? </t>
  </si>
  <si>
    <r>
      <t>UNICEF Supply Catalogue, accessed July 28, 2016 (https://supply.unicef.org/)</t>
    </r>
    <r>
      <rPr>
        <vertAlign val="superscript"/>
        <sz val="11"/>
        <rFont val="Calibri"/>
        <family val="2"/>
        <scheme val="minor"/>
      </rPr>
      <t>1</t>
    </r>
  </si>
  <si>
    <t>CSB+ (Supercereal)</t>
  </si>
  <si>
    <t>CSB++ (Supercereal Plus)</t>
  </si>
  <si>
    <t xml:space="preserve">The following are reference values that may be useful to fill in the green boxes in Sections A and B of the Cost Calculator worksheet if you do not have the information from other sources. </t>
  </si>
  <si>
    <t>D</t>
  </si>
  <si>
    <t>E</t>
  </si>
  <si>
    <t>F</t>
  </si>
  <si>
    <t xml:space="preserve">The "indicative price" of RUTF from the online UNICEF Supply Catalogue is $50 per carton of 150 sachets; each sachet contains 92 grams. This refence value also includes handling charges of 8% and freight charges of 10%. </t>
  </si>
  <si>
    <t>WFP. See the "WFP prices" worksheet. This reference value is the average of the product prices listed in that sheet.</t>
  </si>
  <si>
    <t>WFP. See footnote #2 for more information on the estimates provided.</t>
  </si>
  <si>
    <t xml:space="preserve">These secondary transport costs are rough estimates provided by WFP in September 2016. Having more precise estimates for your country context is desireable, based on factors such as: distances involved; nature of roads; volumes of cargo; local market conditions, e.g., availability of transport operators, cost of fuel, foreign exchange rates; and, for health centers, if there will be several drop off points or a major one.  </t>
  </si>
  <si>
    <t>For SAM without complications in children 6-59 months, the normative guidance is for the child to receive 200 kilocalories of RUTF per kg of body weight per day. A calculation of 12.0-12.5 kg of RUTF per SAM case is commonly used and is also applied here.</t>
  </si>
  <si>
    <t>Average duration of treatment</t>
  </si>
  <si>
    <r>
      <t>Normative guidance for the amount of product to give the client per day has not been established at a global level, except for children &lt;5 with SAM treated with RUTF.</t>
    </r>
    <r>
      <rPr>
        <vertAlign val="superscript"/>
        <sz val="11"/>
        <rFont val="Calibri"/>
        <family val="2"/>
        <scheme val="minor"/>
      </rPr>
      <t>3</t>
    </r>
    <r>
      <rPr>
        <sz val="11"/>
        <rFont val="Calibri"/>
        <family val="2"/>
        <scheme val="minor"/>
      </rPr>
      <t xml:space="preserve"> Two countries' protocols are presented here as references (Malawi and Mozambique). The values below assume that there are 92 grams in each sachet of RUTF and RUSF.</t>
    </r>
  </si>
  <si>
    <t>Anthropometric measurements should be used to determine entry and exit criteria. For a reference on cutoffs for SAM and MAM, see a compilation of anthropometric cutoffs used in FANTA-supported countries: http://www.fantaproject.org/sites/default/files/download/FANTA-anthropometric-cutoffs-Feb2016.xlsx</t>
  </si>
  <si>
    <t>The sources for grams per day for Malawi are: (1) Guidelines for Community Management of Acute Malnutrition. Ministry of Health. Updated draft June 2016 (pending finalization of revisions); and (2) Ministry of Health (MOH). 2014. National Guidelines on Nutrition Care, Support, and Treatment (NCST) for Adolescent and Adults. Second edition. Lilongwe, Malawi: MOH</t>
  </si>
  <si>
    <t>The sources for grams per day for Mozambique are: (1) Manual for the Treatment and Rehabilitation of Malnutrition, Volume I. Ministry of Health, Department of Nutrition (March 2011); and (2) Manual for the Treatment and Rehabilitation of Malnutrition, Volume II. Ministry of Health, Department of Nutrition (February 2013)</t>
  </si>
  <si>
    <t>Instructions: Fill in the green boxes in Sections A and B for the products and target groups that are relevant to your NACS services. If a product or target group is not relevant to your NACS services, leave the green boxes blank. If you do not know a value to put into the green boxes, see the "Reference values" worksheet. Start with Section A and then fill in Section B. Section C presents results tables. 
This worksheet has been protected and the cells have been locked except for the data entry cells and the results tables. However, if you wish to access a locked cell, go to the Review menu and select "Unprotect Sheet." To reprotect the sheet, go to the Review menu and select "Protect Sheet," and be sure that the option for "Select unlocked cells" is checked.</t>
  </si>
  <si>
    <t>per kg</t>
  </si>
  <si>
    <t>per MT</t>
  </si>
  <si>
    <t>Total kg per SAM case</t>
  </si>
  <si>
    <t>Total kg per MAM case</t>
  </si>
  <si>
    <t>The following are summary tables from the results in Section B. These cells are not "locked" even when the sheet is protected. This means that you can copy and paste the tables into another document. This also means that you are able to change the formulas in the cells, so be careful not to change them unless you truly want to do that.</t>
  </si>
  <si>
    <t>c. Incidence factor--a factor of 2.6 is generally used for SAM programs for children &lt;5; many programs do not use an incidence factor for other target groups</t>
  </si>
  <si>
    <t>c) CSB+ (Supercereal)</t>
  </si>
  <si>
    <t>d) CSB++ (Supercereal Plus)</t>
  </si>
  <si>
    <t>MAM treatment*</t>
  </si>
  <si>
    <t>Indicative prices of RUSF, CSB+ (Supercereal), and CSB++ (Supercereal Plus)</t>
  </si>
  <si>
    <t>The following information on RUSF, CSB+ (Supercereal), and CSB++ (Supercereal Plus) was obtained from WFP in August 2016 to assist Lesotho, Malawi, Mozambique, Namibia, Swaziland, and Zimbabwe with their planning. The "landed cost" in Columns F and G reflects the estimated cost of transporting the product from the origin city in Column B (highlighted in green) to the final destination city also listed in Column B. This table does not include the secondary cost to move the product from the destination city to the final destination (for example, a health facility). Estimates for the secondary transport costs are listed in the "Reference values" worksheet, rows 11-14. Note that actual costs may vary from estimates below.</t>
  </si>
  <si>
    <t>CSB+ (Supercereal) indicative price</t>
  </si>
  <si>
    <t>CSB++ (Supercereal Plus) indicative price</t>
  </si>
  <si>
    <r>
      <t xml:space="preserve">The total number of expected cases is then calculated by the formula: a*b*c*d. 
</t>
    </r>
    <r>
      <rPr>
        <b/>
        <sz val="11"/>
        <rFont val="Calibri"/>
        <family val="2"/>
        <scheme val="minor"/>
      </rPr>
      <t>Additional notes:
-See this publication for more information: http://www.cmamforum.org/Pool/Resources/caseloadCMAM-June-2012(1).pdf</t>
    </r>
    <r>
      <rPr>
        <sz val="11"/>
        <rFont val="Calibri"/>
        <family val="2"/>
        <scheme val="minor"/>
      </rPr>
      <t xml:space="preserve">
-Some clients with SAM will graduate and then be treated for MAM before being discharged; other clients will enter treatment with MAM. Therefore, when estimating case load for MAM products, be sure to include clients that graduate from SAM treatment and then enter MAM treatment, and clients that enter treatment with MAM.
-Generally a time frame of one year is used, e.g., estimated number of cases within one year. 
</t>
    </r>
  </si>
  <si>
    <t>*Note: for RUSF, an average duration of treatment of 60 days is commonly used instead of 90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</si>
</sst>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s>
  <fonts count="35">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b/>
      <u/>
      <sz val="22"/>
      <color indexed="9"/>
      <name val="Arial"/>
      <family val="2"/>
    </font>
    <font>
      <b/>
      <sz val="16"/>
      <color indexed="9"/>
      <name val="Arial"/>
      <family val="2"/>
    </font>
    <font>
      <sz val="10"/>
      <color indexed="9"/>
      <name val="Arial"/>
      <family val="2"/>
    </font>
    <font>
      <b/>
      <sz val="10"/>
      <name val="Arial"/>
      <family val="2"/>
    </font>
    <font>
      <sz val="11"/>
      <name val="Calibri"/>
      <family val="2"/>
      <scheme val="minor"/>
    </font>
    <font>
      <b/>
      <sz val="11"/>
      <name val="Calibri"/>
      <family val="2"/>
      <scheme val="minor"/>
    </font>
    <font>
      <b/>
      <sz val="10"/>
      <color theme="0"/>
      <name val="Arial"/>
      <family val="2"/>
    </font>
    <font>
      <b/>
      <sz val="11"/>
      <color theme="0" tint="-0.34998626667073579"/>
      <name val="Calibri"/>
      <family val="2"/>
      <scheme val="minor"/>
    </font>
    <font>
      <sz val="11"/>
      <color theme="0" tint="-0.34998626667073579"/>
      <name val="Calibri"/>
      <family val="2"/>
      <scheme val="minor"/>
    </font>
    <font>
      <i/>
      <sz val="11"/>
      <color theme="1"/>
      <name val="Calibri"/>
      <family val="2"/>
      <scheme val="minor"/>
    </font>
    <font>
      <u/>
      <sz val="11"/>
      <color theme="1"/>
      <name val="Calibri"/>
      <family val="2"/>
      <scheme val="minor"/>
    </font>
    <font>
      <sz val="9"/>
      <color indexed="81"/>
      <name val="Tahoma"/>
      <family val="2"/>
    </font>
    <font>
      <b/>
      <sz val="12"/>
      <color theme="0"/>
      <name val="Calibri"/>
      <family val="2"/>
      <scheme val="minor"/>
    </font>
    <font>
      <sz val="8"/>
      <color theme="1"/>
      <name val="Calibri"/>
      <family val="2"/>
      <scheme val="minor"/>
    </font>
    <font>
      <b/>
      <sz val="8"/>
      <color theme="1"/>
      <name val="Calibri"/>
      <family val="2"/>
      <scheme val="minor"/>
    </font>
    <font>
      <b/>
      <vertAlign val="superscript"/>
      <sz val="11"/>
      <color theme="1"/>
      <name val="Calibri"/>
      <family val="2"/>
      <scheme val="minor"/>
    </font>
    <font>
      <b/>
      <sz val="12"/>
      <color indexed="9"/>
      <name val="Arial"/>
      <family val="2"/>
    </font>
    <font>
      <sz val="18"/>
      <color rgb="FF666699"/>
      <name val="Calibri"/>
      <family val="2"/>
      <scheme val="minor"/>
    </font>
    <font>
      <b/>
      <sz val="16"/>
      <name val="Arial"/>
      <family val="2"/>
    </font>
    <font>
      <vertAlign val="superscript"/>
      <sz val="11"/>
      <name val="Calibri"/>
      <family val="2"/>
      <scheme val="minor"/>
    </font>
    <font>
      <u val="singleAccounting"/>
      <sz val="11"/>
      <color theme="0"/>
      <name val="Calibri"/>
      <family val="2"/>
      <scheme val="minor"/>
    </font>
    <font>
      <b/>
      <sz val="14"/>
      <color theme="0"/>
      <name val="Calibri"/>
      <family val="2"/>
      <scheme val="minor"/>
    </font>
    <font>
      <sz val="11"/>
      <color rgb="FF666699"/>
      <name val="Calibri"/>
      <family val="2"/>
      <scheme val="minor"/>
    </font>
    <font>
      <b/>
      <sz val="11"/>
      <color rgb="FFFF0000"/>
      <name val="Calibri"/>
      <family val="2"/>
      <scheme val="minor"/>
    </font>
    <font>
      <b/>
      <sz val="11"/>
      <color rgb="FF666699"/>
      <name val="Calibri"/>
      <family val="2"/>
      <scheme val="minor"/>
    </font>
    <font>
      <b/>
      <sz val="14"/>
      <name val="Calibri"/>
      <family val="2"/>
      <scheme val="minor"/>
    </font>
    <font>
      <b/>
      <sz val="16"/>
      <color theme="0"/>
      <name val="Arial"/>
      <family val="2"/>
    </font>
    <font>
      <b/>
      <sz val="14"/>
      <name val="Calibri  "/>
    </font>
  </fonts>
  <fills count="10">
    <fill>
      <patternFill patternType="none"/>
    </fill>
    <fill>
      <patternFill patternType="gray125"/>
    </fill>
    <fill>
      <patternFill patternType="solid">
        <fgColor indexed="54"/>
        <bgColor indexed="64"/>
      </patternFill>
    </fill>
    <fill>
      <patternFill patternType="solid">
        <fgColor rgb="FFEAEAEA"/>
        <bgColor indexed="64"/>
      </patternFill>
    </fill>
    <fill>
      <patternFill patternType="solid">
        <fgColor rgb="FF66FF66"/>
        <bgColor indexed="64"/>
      </patternFill>
    </fill>
    <fill>
      <patternFill patternType="solid">
        <fgColor rgb="FFC00000"/>
        <bgColor indexed="64"/>
      </patternFill>
    </fill>
    <fill>
      <patternFill patternType="solid">
        <fgColor rgb="FFFFC000"/>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rgb="FF666699"/>
        <bgColor indexed="64"/>
      </patternFill>
    </fill>
  </fills>
  <borders count="45">
    <border>
      <left/>
      <right/>
      <top/>
      <bottom/>
      <diagonal/>
    </border>
    <border>
      <left/>
      <right/>
      <top style="thick">
        <color indexed="55"/>
      </top>
      <bottom/>
      <diagonal/>
    </border>
    <border>
      <left style="thick">
        <color indexed="23"/>
      </left>
      <right style="thick">
        <color indexed="23"/>
      </right>
      <top style="thick">
        <color indexed="23"/>
      </top>
      <bottom/>
      <diagonal/>
    </border>
    <border>
      <left style="thick">
        <color indexed="23"/>
      </left>
      <right style="thick">
        <color indexed="23"/>
      </right>
      <top/>
      <bottom style="thick">
        <color indexed="23"/>
      </bottom>
      <diagonal/>
    </border>
    <border>
      <left style="double">
        <color auto="1"/>
      </left>
      <right style="double">
        <color auto="1"/>
      </right>
      <top style="double">
        <color auto="1"/>
      </top>
      <bottom style="double">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indexed="64"/>
      </bottom>
      <diagonal/>
    </border>
    <border>
      <left/>
      <right style="thin">
        <color indexed="64"/>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ck">
        <color indexed="55"/>
      </left>
      <right/>
      <top style="thick">
        <color indexed="55"/>
      </top>
      <bottom style="thick">
        <color indexed="55"/>
      </bottom>
      <diagonal/>
    </border>
    <border>
      <left/>
      <right/>
      <top style="thick">
        <color indexed="55"/>
      </top>
      <bottom style="thick">
        <color indexed="55"/>
      </bottom>
      <diagonal/>
    </border>
    <border>
      <left/>
      <right style="thick">
        <color indexed="55"/>
      </right>
      <top style="thick">
        <color indexed="55"/>
      </top>
      <bottom style="thick">
        <color indexed="55"/>
      </bottom>
      <diagonal/>
    </border>
    <border>
      <left/>
      <right style="thin">
        <color auto="1"/>
      </right>
      <top style="thin">
        <color auto="1"/>
      </top>
      <bottom/>
      <diagonal/>
    </border>
    <border>
      <left style="thin">
        <color indexed="64"/>
      </left>
      <right/>
      <top style="thin">
        <color indexed="64"/>
      </top>
      <bottom/>
      <diagonal/>
    </border>
    <border>
      <left/>
      <right/>
      <top style="thin">
        <color indexed="64"/>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style="thin">
        <color theme="0"/>
      </top>
      <bottom style="thin">
        <color theme="0"/>
      </bottom>
      <diagonal/>
    </border>
    <border>
      <left/>
      <right style="thin">
        <color theme="0"/>
      </right>
      <top/>
      <bottom/>
      <diagonal/>
    </border>
    <border>
      <left style="thin">
        <color indexed="64"/>
      </left>
      <right style="thin">
        <color indexed="64"/>
      </right>
      <top style="thin">
        <color indexed="64"/>
      </top>
      <bottom style="thin">
        <color auto="1"/>
      </bottom>
      <diagonal/>
    </border>
    <border>
      <left style="thin">
        <color auto="1"/>
      </left>
      <right style="thin">
        <color indexed="64"/>
      </right>
      <top/>
      <bottom style="thin">
        <color auto="1"/>
      </bottom>
      <diagonal/>
    </border>
    <border>
      <left style="thin">
        <color auto="1"/>
      </left>
      <right style="thin">
        <color indexed="64"/>
      </right>
      <top/>
      <bottom/>
      <diagonal/>
    </border>
    <border>
      <left style="thin">
        <color auto="1"/>
      </left>
      <right style="thin">
        <color auto="1"/>
      </right>
      <top style="thin">
        <color auto="1"/>
      </top>
      <bottom/>
      <diagonal/>
    </border>
    <border>
      <left style="thick">
        <color indexed="23"/>
      </left>
      <right/>
      <top style="thick">
        <color indexed="23"/>
      </top>
      <bottom style="thick">
        <color indexed="55"/>
      </bottom>
      <diagonal/>
    </border>
    <border>
      <left/>
      <right/>
      <top style="thick">
        <color indexed="23"/>
      </top>
      <bottom style="thick">
        <color indexed="55"/>
      </bottom>
      <diagonal/>
    </border>
    <border>
      <left/>
      <right style="thick">
        <color indexed="23"/>
      </right>
      <top style="thick">
        <color indexed="23"/>
      </top>
      <bottom style="thick">
        <color indexed="55"/>
      </bottom>
      <diagonal/>
    </border>
    <border>
      <left style="thick">
        <color indexed="55"/>
      </left>
      <right style="thick">
        <color indexed="23"/>
      </right>
      <top style="thick">
        <color indexed="55"/>
      </top>
      <bottom style="thick">
        <color indexed="55"/>
      </bottom>
      <diagonal/>
    </border>
    <border>
      <left style="thick">
        <color theme="2" tint="-0.499984740745262"/>
      </left>
      <right/>
      <top style="thick">
        <color theme="2" tint="-0.499984740745262"/>
      </top>
      <bottom style="thick">
        <color theme="2" tint="-0.499984740745262"/>
      </bottom>
      <diagonal/>
    </border>
    <border>
      <left/>
      <right/>
      <top style="thick">
        <color theme="2" tint="-0.499984740745262"/>
      </top>
      <bottom style="thick">
        <color theme="2" tint="-0.499984740745262"/>
      </bottom>
      <diagonal/>
    </border>
    <border>
      <left style="double">
        <color auto="1"/>
      </left>
      <right/>
      <top/>
      <bottom/>
      <diagonal/>
    </border>
    <border>
      <left style="thick">
        <color theme="0" tint="-0.499984740745262"/>
      </left>
      <right/>
      <top/>
      <bottom style="thin">
        <color indexed="64"/>
      </bottom>
      <diagonal/>
    </border>
    <border>
      <left/>
      <right/>
      <top style="hair">
        <color auto="1"/>
      </top>
      <bottom style="hair">
        <color auto="1"/>
      </bottom>
      <diagonal/>
    </border>
    <border>
      <left/>
      <right style="thick">
        <color indexed="23"/>
      </right>
      <top style="thick">
        <color indexed="55"/>
      </top>
      <bottom style="thick">
        <color indexed="55"/>
      </bottom>
      <diagonal/>
    </border>
    <border>
      <left/>
      <right/>
      <top style="thin">
        <color rgb="FF666699"/>
      </top>
      <bottom style="thin">
        <color rgb="FF666699"/>
      </bottom>
      <diagonal/>
    </border>
    <border>
      <left/>
      <right/>
      <top style="thin">
        <color rgb="FF666699"/>
      </top>
      <bottom/>
      <diagonal/>
    </border>
    <border>
      <left/>
      <right/>
      <top style="thin">
        <color auto="1"/>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6" fillId="0" borderId="0" applyBorder="0"/>
  </cellStyleXfs>
  <cellXfs count="335">
    <xf numFmtId="0" fontId="0" fillId="0" borderId="0" xfId="0"/>
    <xf numFmtId="0" fontId="0" fillId="0" borderId="0" xfId="0" applyFill="1" applyBorder="1" applyAlignment="1">
      <alignment horizontal="center"/>
    </xf>
    <xf numFmtId="0" fontId="0" fillId="0" borderId="0" xfId="0" applyAlignment="1">
      <alignment horizontal="center"/>
    </xf>
    <xf numFmtId="0" fontId="0" fillId="0" borderId="0" xfId="0" applyFill="1"/>
    <xf numFmtId="0" fontId="0" fillId="0" borderId="0" xfId="0" applyAlignment="1">
      <alignment wrapText="1"/>
    </xf>
    <xf numFmtId="0" fontId="0" fillId="0" borderId="0" xfId="0" applyBorder="1"/>
    <xf numFmtId="0" fontId="0" fillId="0" borderId="0" xfId="0" applyBorder="1" applyAlignment="1">
      <alignment wrapText="1"/>
    </xf>
    <xf numFmtId="0" fontId="0" fillId="0" borderId="0" xfId="0" applyFont="1" applyBorder="1" applyAlignment="1">
      <alignment horizontal="center"/>
    </xf>
    <xf numFmtId="0" fontId="0" fillId="0" borderId="0" xfId="0" applyBorder="1" applyAlignment="1">
      <alignment horizontal="center"/>
    </xf>
    <xf numFmtId="0" fontId="4" fillId="0" borderId="0" xfId="0" applyFont="1" applyBorder="1" applyAlignment="1">
      <alignment horizontal="center"/>
    </xf>
    <xf numFmtId="0" fontId="4" fillId="0" borderId="0" xfId="0" applyFont="1" applyFill="1" applyBorder="1" applyAlignment="1">
      <alignment horizontal="center"/>
    </xf>
    <xf numFmtId="1" fontId="11" fillId="0" borderId="0" xfId="0" applyNumberFormat="1" applyFont="1" applyFill="1" applyBorder="1" applyAlignment="1">
      <alignment horizontal="center" vertical="center"/>
    </xf>
    <xf numFmtId="1" fontId="12" fillId="0" borderId="0" xfId="0" applyNumberFormat="1" applyFont="1" applyFill="1" applyBorder="1" applyAlignment="1">
      <alignment horizontal="center" vertical="center"/>
    </xf>
    <xf numFmtId="1" fontId="0" fillId="0" borderId="0" xfId="0" applyNumberFormat="1" applyFont="1" applyBorder="1" applyAlignment="1">
      <alignment horizontal="center"/>
    </xf>
    <xf numFmtId="0" fontId="6" fillId="0" borderId="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wrapText="1"/>
      <protection locked="0"/>
    </xf>
    <xf numFmtId="0" fontId="0" fillId="0" borderId="0" xfId="0" applyBorder="1" applyProtection="1">
      <protection locked="0"/>
    </xf>
    <xf numFmtId="0" fontId="0" fillId="0" borderId="0" xfId="0" applyAlignment="1">
      <alignment horizontal="left"/>
    </xf>
    <xf numFmtId="0" fontId="0" fillId="7" borderId="0" xfId="0" applyFill="1" applyAlignment="1">
      <alignment horizontal="left" wrapText="1"/>
    </xf>
    <xf numFmtId="0" fontId="4" fillId="7" borderId="0" xfId="0" applyFont="1" applyFill="1" applyAlignment="1">
      <alignment horizontal="left" wrapText="1"/>
    </xf>
    <xf numFmtId="0" fontId="4" fillId="0" borderId="0" xfId="0" applyFont="1" applyFill="1" applyAlignment="1">
      <alignment horizontal="left" wrapText="1"/>
    </xf>
    <xf numFmtId="1" fontId="0" fillId="0" borderId="0" xfId="0" applyNumberFormat="1" applyAlignment="1">
      <alignment horizontal="left"/>
    </xf>
    <xf numFmtId="0" fontId="0" fillId="0" borderId="0" xfId="0" applyFont="1" applyAlignment="1">
      <alignment horizontal="left" wrapText="1"/>
    </xf>
    <xf numFmtId="44" fontId="0" fillId="0" borderId="0" xfId="0" applyNumberFormat="1" applyAlignment="1">
      <alignment horizontal="left"/>
    </xf>
    <xf numFmtId="44" fontId="4" fillId="0" borderId="0" xfId="2" applyFont="1" applyAlignment="1">
      <alignment horizontal="left"/>
    </xf>
    <xf numFmtId="44" fontId="4" fillId="0" borderId="0" xfId="2" applyFont="1" applyFill="1" applyAlignment="1">
      <alignment horizontal="left"/>
    </xf>
    <xf numFmtId="1" fontId="0" fillId="0" borderId="0" xfId="0" applyNumberFormat="1" applyAlignment="1">
      <alignment horizontal="left" vertical="center"/>
    </xf>
    <xf numFmtId="0" fontId="14" fillId="7" borderId="0" xfId="0" applyFont="1" applyFill="1" applyAlignment="1">
      <alignment horizontal="left" wrapText="1"/>
    </xf>
    <xf numFmtId="0" fontId="0" fillId="7" borderId="0" xfId="0" applyFill="1" applyAlignment="1">
      <alignment horizontal="left"/>
    </xf>
    <xf numFmtId="44" fontId="4" fillId="7" borderId="0" xfId="0" applyNumberFormat="1" applyFont="1" applyFill="1" applyAlignment="1">
      <alignment horizontal="left"/>
    </xf>
    <xf numFmtId="0" fontId="0" fillId="0" borderId="0" xfId="0" applyFill="1" applyAlignment="1">
      <alignment horizontal="left"/>
    </xf>
    <xf numFmtId="44" fontId="4" fillId="0" borderId="0" xfId="0" applyNumberFormat="1" applyFont="1" applyFill="1" applyAlignment="1">
      <alignment horizontal="left"/>
    </xf>
    <xf numFmtId="0" fontId="0" fillId="7" borderId="0" xfId="0" applyFill="1" applyBorder="1" applyAlignment="1">
      <alignment horizontal="left"/>
    </xf>
    <xf numFmtId="0" fontId="15" fillId="0" borderId="0" xfId="0" applyFont="1"/>
    <xf numFmtId="0" fontId="3" fillId="0" borderId="0" xfId="0" applyFont="1" applyAlignment="1">
      <alignment horizontal="right" wrapText="1"/>
    </xf>
    <xf numFmtId="0" fontId="0" fillId="0" borderId="0" xfId="0" applyAlignment="1"/>
    <xf numFmtId="0" fontId="0" fillId="0" borderId="12" xfId="0" applyBorder="1"/>
    <xf numFmtId="0" fontId="0" fillId="0" borderId="13" xfId="0" applyBorder="1"/>
    <xf numFmtId="0" fontId="0" fillId="0" borderId="12" xfId="0" applyFill="1" applyBorder="1"/>
    <xf numFmtId="0" fontId="0" fillId="0" borderId="13" xfId="0" applyFill="1" applyBorder="1"/>
    <xf numFmtId="0" fontId="0" fillId="0" borderId="14" xfId="0" applyBorder="1"/>
    <xf numFmtId="0" fontId="0" fillId="0" borderId="16" xfId="0" applyBorder="1" applyAlignment="1">
      <alignment horizontal="left" indent="2"/>
    </xf>
    <xf numFmtId="0" fontId="0" fillId="0" borderId="12" xfId="0" applyBorder="1" applyAlignment="1">
      <alignment horizontal="left" indent="2"/>
    </xf>
    <xf numFmtId="0" fontId="0" fillId="0" borderId="16" xfId="0" applyBorder="1" applyAlignment="1">
      <alignment horizontal="left"/>
    </xf>
    <xf numFmtId="0" fontId="0" fillId="0" borderId="12" xfId="0" applyBorder="1" applyAlignment="1">
      <alignment horizontal="left"/>
    </xf>
    <xf numFmtId="0" fontId="11" fillId="0" borderId="12" xfId="0" applyFont="1" applyBorder="1" applyAlignment="1">
      <alignment horizontal="left" indent="2"/>
    </xf>
    <xf numFmtId="0" fontId="7" fillId="2" borderId="17" xfId="3" applyFont="1" applyFill="1" applyBorder="1" applyAlignment="1" applyProtection="1">
      <alignment horizontal="center" vertical="center"/>
      <protection locked="0"/>
    </xf>
    <xf numFmtId="0" fontId="8" fillId="2" borderId="18" xfId="3" applyFont="1" applyFill="1" applyBorder="1" applyAlignment="1" applyProtection="1">
      <alignment vertical="center"/>
      <protection locked="0"/>
    </xf>
    <xf numFmtId="0" fontId="9" fillId="2" borderId="18" xfId="0" applyFont="1" applyFill="1" applyBorder="1" applyProtection="1">
      <protection locked="0"/>
    </xf>
    <xf numFmtId="0" fontId="0" fillId="2" borderId="19" xfId="0" applyFill="1" applyBorder="1" applyProtection="1">
      <protection locked="0"/>
    </xf>
    <xf numFmtId="0" fontId="0" fillId="0" borderId="0" xfId="0" applyAlignment="1">
      <alignment horizontal="right"/>
    </xf>
    <xf numFmtId="0" fontId="0" fillId="0" borderId="0" xfId="0" applyAlignment="1">
      <alignment horizontal="left" indent="2"/>
    </xf>
    <xf numFmtId="165" fontId="4" fillId="0" borderId="0" xfId="2" applyNumberFormat="1" applyFont="1" applyAlignment="1">
      <alignment horizontal="left"/>
    </xf>
    <xf numFmtId="165" fontId="4" fillId="7" borderId="0" xfId="0" applyNumberFormat="1" applyFont="1" applyFill="1" applyAlignment="1">
      <alignment horizontal="left"/>
    </xf>
    <xf numFmtId="164" fontId="4" fillId="0" borderId="0" xfId="1" applyNumberFormat="1" applyFont="1" applyAlignment="1">
      <alignment horizontal="left"/>
    </xf>
    <xf numFmtId="164" fontId="4" fillId="7" borderId="0" xfId="1" applyNumberFormat="1" applyFont="1" applyFill="1" applyAlignment="1">
      <alignment horizontal="left"/>
    </xf>
    <xf numFmtId="0" fontId="11" fillId="0" borderId="0" xfId="0" applyFont="1"/>
    <xf numFmtId="0" fontId="0" fillId="0" borderId="0" xfId="0" applyBorder="1" applyAlignment="1">
      <alignment horizontal="left" vertical="center"/>
    </xf>
    <xf numFmtId="4" fontId="11" fillId="0" borderId="0" xfId="0" applyNumberFormat="1" applyFont="1" applyBorder="1" applyAlignment="1">
      <alignment horizontal="center" vertical="center"/>
    </xf>
    <xf numFmtId="4" fontId="11" fillId="0" borderId="0" xfId="0" applyNumberFormat="1" applyFont="1" applyAlignment="1">
      <alignment horizontal="center" vertical="center"/>
    </xf>
    <xf numFmtId="0" fontId="11" fillId="0" borderId="0" xfId="0" applyFont="1" applyAlignment="1">
      <alignment horizontal="left"/>
    </xf>
    <xf numFmtId="0" fontId="11" fillId="0" borderId="0" xfId="0" applyFont="1" applyBorder="1" applyAlignment="1">
      <alignment horizontal="left"/>
    </xf>
    <xf numFmtId="0" fontId="3" fillId="0" borderId="0" xfId="0" applyFont="1"/>
    <xf numFmtId="0" fontId="19" fillId="9" borderId="0" xfId="0" applyFont="1" applyFill="1" applyBorder="1" applyAlignment="1">
      <alignment horizontal="left"/>
    </xf>
    <xf numFmtId="0" fontId="2" fillId="9" borderId="0" xfId="0" applyFont="1" applyFill="1" applyBorder="1"/>
    <xf numFmtId="0" fontId="2" fillId="9" borderId="27" xfId="0" applyFont="1" applyFill="1" applyBorder="1"/>
    <xf numFmtId="0" fontId="19" fillId="9" borderId="26" xfId="0" applyFont="1" applyFill="1" applyBorder="1"/>
    <xf numFmtId="0" fontId="5" fillId="9" borderId="26" xfId="0" applyFont="1" applyFill="1" applyBorder="1"/>
    <xf numFmtId="0" fontId="5" fillId="9" borderId="15" xfId="0" applyFont="1" applyFill="1" applyBorder="1"/>
    <xf numFmtId="0" fontId="24" fillId="0" borderId="13" xfId="0" applyFont="1" applyFill="1" applyBorder="1" applyAlignment="1">
      <alignment vertical="center"/>
    </xf>
    <xf numFmtId="165" fontId="11" fillId="8" borderId="28" xfId="2" applyNumberFormat="1" applyFont="1" applyFill="1" applyBorder="1"/>
    <xf numFmtId="0" fontId="11" fillId="8" borderId="28" xfId="0" applyFont="1" applyFill="1" applyBorder="1" applyAlignment="1">
      <alignment horizontal="left"/>
    </xf>
    <xf numFmtId="0" fontId="0" fillId="0" borderId="0" xfId="0" applyFont="1"/>
    <xf numFmtId="0" fontId="0" fillId="0" borderId="0" xfId="0" applyFont="1" applyAlignment="1">
      <alignment horizontal="left"/>
    </xf>
    <xf numFmtId="0" fontId="0" fillId="0" borderId="0" xfId="0" applyFont="1" applyAlignment="1">
      <alignment vertical="center" wrapText="1"/>
    </xf>
    <xf numFmtId="165" fontId="0" fillId="0" borderId="0" xfId="0" applyNumberFormat="1" applyFont="1"/>
    <xf numFmtId="44" fontId="0" fillId="0" borderId="0" xfId="0" applyNumberFormat="1" applyFont="1"/>
    <xf numFmtId="0" fontId="0" fillId="0" borderId="0" xfId="0" applyFont="1" applyAlignment="1">
      <alignment vertical="center"/>
    </xf>
    <xf numFmtId="44" fontId="0" fillId="4" borderId="4" xfId="2" applyFont="1" applyFill="1" applyBorder="1" applyProtection="1">
      <protection locked="0"/>
    </xf>
    <xf numFmtId="164" fontId="11" fillId="4" borderId="4" xfId="1" applyNumberFormat="1" applyFont="1" applyFill="1" applyBorder="1" applyAlignment="1" applyProtection="1">
      <alignment horizontal="left"/>
      <protection locked="0"/>
    </xf>
    <xf numFmtId="0" fontId="25" fillId="3" borderId="35"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1" xfId="0" applyFont="1" applyFill="1" applyBorder="1" applyProtection="1"/>
    <xf numFmtId="0" fontId="6" fillId="0" borderId="1" xfId="0" applyFont="1" applyFill="1" applyBorder="1" applyAlignment="1" applyProtection="1">
      <alignment horizontal="left" wrapText="1"/>
    </xf>
    <xf numFmtId="0" fontId="10" fillId="0" borderId="1" xfId="0" applyFont="1" applyFill="1" applyBorder="1" applyAlignment="1" applyProtection="1">
      <alignment horizontal="center" vertical="center"/>
    </xf>
    <xf numFmtId="0" fontId="0" fillId="0" borderId="1" xfId="0" applyFill="1" applyBorder="1" applyProtection="1"/>
    <xf numFmtId="0" fontId="0" fillId="0" borderId="1" xfId="0" applyBorder="1" applyProtection="1"/>
    <xf numFmtId="0" fontId="7" fillId="2" borderId="17" xfId="3" applyFont="1" applyFill="1" applyBorder="1" applyAlignment="1" applyProtection="1">
      <alignment horizontal="center" vertical="center"/>
    </xf>
    <xf numFmtId="0" fontId="23" fillId="2" borderId="18" xfId="3" applyFont="1" applyFill="1" applyBorder="1" applyAlignment="1" applyProtection="1">
      <alignment vertical="center"/>
    </xf>
    <xf numFmtId="0" fontId="9" fillId="2" borderId="18" xfId="0" applyFont="1" applyFill="1" applyBorder="1" applyProtection="1"/>
    <xf numFmtId="0" fontId="0" fillId="2" borderId="19" xfId="0" applyFill="1" applyBorder="1" applyProtection="1"/>
    <xf numFmtId="0" fontId="0" fillId="0" borderId="0" xfId="0" applyProtection="1"/>
    <xf numFmtId="0" fontId="4" fillId="0" borderId="0" xfId="0" applyFont="1" applyFill="1" applyBorder="1" applyAlignment="1" applyProtection="1">
      <alignment horizontal="center"/>
    </xf>
    <xf numFmtId="0" fontId="4" fillId="0" borderId="0" xfId="0" applyFont="1" applyBorder="1" applyAlignment="1" applyProtection="1">
      <alignment horizontal="center"/>
    </xf>
    <xf numFmtId="1" fontId="11" fillId="0" borderId="0" xfId="0" applyNumberFormat="1" applyFont="1" applyFill="1" applyBorder="1" applyAlignment="1" applyProtection="1">
      <alignment horizontal="center" vertical="center"/>
    </xf>
    <xf numFmtId="1" fontId="12" fillId="0" borderId="0" xfId="0" applyNumberFormat="1" applyFont="1" applyFill="1" applyBorder="1" applyAlignment="1" applyProtection="1">
      <alignment horizontal="center" vertical="center"/>
    </xf>
    <xf numFmtId="1" fontId="0" fillId="0" borderId="0" xfId="0" applyNumberFormat="1" applyFont="1" applyBorder="1" applyAlignment="1" applyProtection="1">
      <alignment horizontal="center"/>
    </xf>
    <xf numFmtId="0" fontId="0" fillId="0" borderId="0" xfId="0" applyBorder="1" applyProtection="1"/>
    <xf numFmtId="0" fontId="3" fillId="0" borderId="0" xfId="0" applyFont="1" applyAlignment="1" applyProtection="1">
      <alignment horizontal="right" wrapText="1"/>
    </xf>
    <xf numFmtId="0" fontId="0" fillId="0" borderId="0" xfId="0" applyAlignment="1" applyProtection="1">
      <alignment horizontal="right"/>
    </xf>
    <xf numFmtId="0" fontId="0" fillId="0" borderId="0" xfId="0" applyFill="1" applyBorder="1" applyAlignment="1" applyProtection="1">
      <alignment horizontal="center"/>
    </xf>
    <xf numFmtId="0" fontId="0" fillId="0" borderId="0" xfId="0" applyAlignment="1" applyProtection="1">
      <alignment horizontal="center"/>
    </xf>
    <xf numFmtId="0" fontId="0" fillId="0" borderId="0" xfId="0" applyFill="1" applyProtection="1"/>
    <xf numFmtId="0" fontId="16" fillId="0" borderId="0" xfId="0" applyFont="1" applyFill="1" applyBorder="1" applyAlignment="1" applyProtection="1">
      <alignment wrapText="1"/>
    </xf>
    <xf numFmtId="44" fontId="11" fillId="0" borderId="0" xfId="2" applyFont="1" applyBorder="1" applyProtection="1"/>
    <xf numFmtId="0" fontId="3" fillId="0" borderId="0" xfId="0" applyFont="1" applyAlignment="1" applyProtection="1">
      <alignment horizontal="center"/>
    </xf>
    <xf numFmtId="0" fontId="0" fillId="0" borderId="0" xfId="0" applyFill="1" applyBorder="1" applyAlignment="1" applyProtection="1">
      <alignment horizontal="right" wrapText="1"/>
    </xf>
    <xf numFmtId="2" fontId="11" fillId="0" borderId="0" xfId="0" applyNumberFormat="1" applyFont="1" applyBorder="1" applyProtection="1"/>
    <xf numFmtId="0" fontId="0" fillId="0" borderId="0" xfId="0" applyBorder="1" applyAlignment="1" applyProtection="1">
      <alignment horizontal="center"/>
    </xf>
    <xf numFmtId="0" fontId="3" fillId="0" borderId="0" xfId="0" applyFont="1" applyBorder="1" applyAlignment="1" applyProtection="1">
      <alignment horizontal="left"/>
    </xf>
    <xf numFmtId="44" fontId="0" fillId="0" borderId="0" xfId="2" applyFont="1" applyBorder="1" applyProtection="1"/>
    <xf numFmtId="0" fontId="0" fillId="0" borderId="10" xfId="0" applyFill="1" applyBorder="1" applyAlignment="1" applyProtection="1">
      <alignment wrapText="1"/>
    </xf>
    <xf numFmtId="44" fontId="0" fillId="0" borderId="0" xfId="2" applyFont="1" applyProtection="1"/>
    <xf numFmtId="0" fontId="0" fillId="0" borderId="0" xfId="0" applyAlignment="1" applyProtection="1">
      <alignment wrapText="1"/>
    </xf>
    <xf numFmtId="0" fontId="0" fillId="0" borderId="0" xfId="0" applyFill="1" applyAlignment="1" applyProtection="1">
      <alignment wrapText="1"/>
    </xf>
    <xf numFmtId="44" fontId="11" fillId="0" borderId="0" xfId="2" applyFont="1" applyProtection="1"/>
    <xf numFmtId="2" fontId="0" fillId="0" borderId="0" xfId="0" applyNumberFormat="1" applyProtection="1"/>
    <xf numFmtId="0" fontId="0" fillId="3" borderId="29" xfId="0" applyFill="1" applyBorder="1" applyAlignment="1" applyProtection="1">
      <alignment horizontal="center"/>
    </xf>
    <xf numFmtId="0" fontId="0" fillId="0" borderId="0" xfId="0" applyAlignment="1" applyProtection="1">
      <alignment horizontal="left"/>
    </xf>
    <xf numFmtId="0" fontId="3" fillId="0" borderId="0" xfId="0" applyFont="1" applyAlignment="1" applyProtection="1"/>
    <xf numFmtId="0" fontId="0" fillId="0" borderId="0" xfId="0" applyFill="1" applyBorder="1" applyAlignment="1" applyProtection="1">
      <alignment wrapText="1"/>
    </xf>
    <xf numFmtId="1" fontId="0" fillId="0" borderId="7" xfId="0" applyNumberFormat="1" applyBorder="1" applyAlignment="1" applyProtection="1">
      <alignment horizontal="center"/>
    </xf>
    <xf numFmtId="0" fontId="11" fillId="0" borderId="7" xfId="0" applyFont="1" applyBorder="1" applyAlignment="1" applyProtection="1">
      <alignment horizontal="center"/>
    </xf>
    <xf numFmtId="0" fontId="11" fillId="0" borderId="30" xfId="0" applyFont="1" applyBorder="1" applyAlignment="1" applyProtection="1">
      <alignment horizontal="center"/>
    </xf>
    <xf numFmtId="0" fontId="0" fillId="0" borderId="7" xfId="0" applyBorder="1" applyAlignment="1" applyProtection="1">
      <alignment horizontal="center"/>
    </xf>
    <xf numFmtId="0" fontId="0" fillId="0" borderId="30" xfId="0" applyBorder="1" applyAlignment="1" applyProtection="1">
      <alignment horizontal="center"/>
    </xf>
    <xf numFmtId="0" fontId="3" fillId="0" borderId="0" xfId="0" applyFont="1" applyAlignment="1" applyProtection="1">
      <alignment horizontal="left"/>
    </xf>
    <xf numFmtId="0" fontId="0" fillId="0" borderId="7" xfId="0" quotePrefix="1" applyBorder="1" applyAlignment="1" applyProtection="1">
      <alignment horizontal="center"/>
    </xf>
    <xf numFmtId="0" fontId="0" fillId="0" borderId="8" xfId="0" applyBorder="1" applyAlignment="1" applyProtection="1">
      <alignment horizontal="center"/>
    </xf>
    <xf numFmtId="0" fontId="0" fillId="0" borderId="29" xfId="0" applyBorder="1" applyAlignment="1" applyProtection="1">
      <alignment horizontal="center"/>
    </xf>
    <xf numFmtId="44" fontId="5" fillId="5" borderId="28" xfId="2" applyFont="1" applyFill="1" applyBorder="1" applyAlignment="1" applyProtection="1">
      <alignment horizontal="center" vertical="center" wrapText="1"/>
    </xf>
    <xf numFmtId="0" fontId="0" fillId="3" borderId="28" xfId="0" applyFill="1" applyBorder="1" applyAlignment="1" applyProtection="1">
      <alignment horizontal="center" wrapText="1"/>
    </xf>
    <xf numFmtId="0" fontId="11" fillId="0" borderId="21" xfId="0" applyFont="1" applyBorder="1" applyAlignment="1" applyProtection="1">
      <alignment horizontal="center"/>
    </xf>
    <xf numFmtId="0" fontId="11" fillId="0" borderId="8" xfId="0" applyFont="1" applyBorder="1" applyAlignment="1" applyProtection="1">
      <alignment horizontal="center"/>
    </xf>
    <xf numFmtId="0" fontId="0" fillId="0" borderId="0" xfId="0" applyBorder="1" applyAlignment="1" applyProtection="1">
      <alignment horizontal="right"/>
    </xf>
    <xf numFmtId="0" fontId="0" fillId="0" borderId="0" xfId="0" applyFill="1" applyBorder="1" applyProtection="1"/>
    <xf numFmtId="0" fontId="0" fillId="0" borderId="0" xfId="0" applyBorder="1" applyAlignment="1" applyProtection="1">
      <alignment horizontal="left" vertical="center" wrapText="1"/>
    </xf>
    <xf numFmtId="0" fontId="0" fillId="0" borderId="0" xfId="0" quotePrefix="1" applyAlignment="1" applyProtection="1">
      <alignment horizontal="right" vertical="top"/>
    </xf>
    <xf numFmtId="0" fontId="29" fillId="0" borderId="0" xfId="0" applyFont="1" applyAlignment="1" applyProtection="1"/>
    <xf numFmtId="44" fontId="0" fillId="0" borderId="0" xfId="0" applyNumberFormat="1" applyAlignment="1">
      <alignment horizontal="center"/>
    </xf>
    <xf numFmtId="0" fontId="0" fillId="0" borderId="0" xfId="0" applyFont="1" applyAlignment="1">
      <alignment horizontal="right" wrapText="1" indent="2"/>
    </xf>
    <xf numFmtId="0" fontId="0" fillId="0" borderId="0" xfId="0" applyAlignment="1">
      <alignment horizontal="right" wrapText="1" indent="2"/>
    </xf>
    <xf numFmtId="0" fontId="12" fillId="0" borderId="0" xfId="0" applyFont="1" applyFill="1" applyAlignment="1">
      <alignment horizontal="right" wrapText="1" indent="2"/>
    </xf>
    <xf numFmtId="0" fontId="4" fillId="0" borderId="0" xfId="0" applyFont="1" applyFill="1" applyAlignment="1">
      <alignment horizontal="right" wrapText="1" indent="2"/>
    </xf>
    <xf numFmtId="44" fontId="11" fillId="0" borderId="28" xfId="2" applyNumberFormat="1" applyFont="1" applyBorder="1"/>
    <xf numFmtId="1" fontId="0" fillId="0" borderId="0" xfId="0" applyNumberFormat="1" applyFont="1"/>
    <xf numFmtId="1" fontId="0" fillId="0" borderId="0" xfId="0" applyNumberFormat="1"/>
    <xf numFmtId="0" fontId="30" fillId="0" borderId="0" xfId="0" applyFont="1" applyBorder="1" applyAlignment="1">
      <alignment horizontal="center"/>
    </xf>
    <xf numFmtId="0" fontId="3" fillId="0" borderId="0" xfId="0" applyFont="1" applyAlignment="1">
      <alignment vertical="center" wrapText="1"/>
    </xf>
    <xf numFmtId="165" fontId="3" fillId="0" borderId="0" xfId="0" applyNumberFormat="1" applyFont="1"/>
    <xf numFmtId="1" fontId="3" fillId="0" borderId="0" xfId="0" applyNumberFormat="1" applyFont="1"/>
    <xf numFmtId="44" fontId="11" fillId="0" borderId="28" xfId="2" applyFont="1" applyBorder="1"/>
    <xf numFmtId="44" fontId="11" fillId="0" borderId="28" xfId="2" applyFont="1" applyBorder="1" applyAlignment="1">
      <alignment vertical="center"/>
    </xf>
    <xf numFmtId="0" fontId="0" fillId="0" borderId="0" xfId="0" applyFont="1" applyFill="1"/>
    <xf numFmtId="1" fontId="0" fillId="0" borderId="0" xfId="0" applyNumberFormat="1" applyFont="1" applyFill="1"/>
    <xf numFmtId="1" fontId="0" fillId="0" borderId="0" xfId="0" applyNumberFormat="1" applyFill="1"/>
    <xf numFmtId="4" fontId="0" fillId="0" borderId="0" xfId="0" applyNumberFormat="1" applyFont="1"/>
    <xf numFmtId="0" fontId="0" fillId="0" borderId="0" xfId="0" applyBorder="1" applyAlignment="1" applyProtection="1">
      <alignment wrapText="1"/>
    </xf>
    <xf numFmtId="0" fontId="11" fillId="0" borderId="0" xfId="0" applyFont="1" applyBorder="1" applyAlignment="1" applyProtection="1">
      <alignment horizontal="center"/>
    </xf>
    <xf numFmtId="0" fontId="31" fillId="0" borderId="0" xfId="0" applyFont="1"/>
    <xf numFmtId="0" fontId="0" fillId="0" borderId="0" xfId="0" applyBorder="1" applyAlignment="1">
      <alignment horizontal="left" vertical="center" wrapText="1" indent="2"/>
    </xf>
    <xf numFmtId="0" fontId="12" fillId="0" borderId="21" xfId="0" applyFont="1" applyBorder="1" applyAlignment="1" applyProtection="1">
      <alignment horizontal="left" wrapText="1"/>
      <protection locked="0"/>
    </xf>
    <xf numFmtId="0" fontId="0" fillId="0" borderId="0" xfId="0" applyProtection="1">
      <protection locked="0"/>
    </xf>
    <xf numFmtId="0" fontId="0" fillId="7" borderId="7" xfId="0" applyFill="1" applyBorder="1" applyAlignment="1" applyProtection="1">
      <alignment wrapText="1"/>
      <protection locked="0"/>
    </xf>
    <xf numFmtId="0" fontId="12" fillId="0" borderId="7" xfId="0" applyFont="1" applyFill="1" applyBorder="1" applyAlignment="1" applyProtection="1">
      <alignment horizontal="right" wrapText="1"/>
      <protection locked="0"/>
    </xf>
    <xf numFmtId="0" fontId="4" fillId="0" borderId="7" xfId="0" applyFont="1" applyBorder="1" applyProtection="1">
      <protection locked="0"/>
    </xf>
    <xf numFmtId="0" fontId="4" fillId="0" borderId="11" xfId="0" applyFont="1" applyBorder="1" applyProtection="1">
      <protection locked="0"/>
    </xf>
    <xf numFmtId="0" fontId="0" fillId="0" borderId="7" xfId="0" applyFont="1" applyBorder="1" applyAlignment="1" applyProtection="1">
      <alignment horizontal="right" wrapText="1" indent="2"/>
      <protection locked="0"/>
    </xf>
    <xf numFmtId="164" fontId="0" fillId="0" borderId="7" xfId="0" applyNumberFormat="1" applyBorder="1" applyProtection="1">
      <protection locked="0"/>
    </xf>
    <xf numFmtId="165" fontId="0" fillId="0" borderId="11" xfId="0" applyNumberFormat="1" applyBorder="1" applyProtection="1">
      <protection locked="0"/>
    </xf>
    <xf numFmtId="164" fontId="0" fillId="0" borderId="7" xfId="1" applyNumberFormat="1" applyFont="1" applyBorder="1" applyProtection="1">
      <protection locked="0"/>
    </xf>
    <xf numFmtId="165" fontId="0" fillId="0" borderId="11" xfId="2" applyNumberFormat="1" applyFont="1" applyBorder="1" applyProtection="1">
      <protection locked="0"/>
    </xf>
    <xf numFmtId="0" fontId="0" fillId="0" borderId="7" xfId="0" applyBorder="1" applyAlignment="1" applyProtection="1">
      <alignment horizontal="right" wrapText="1" indent="2"/>
      <protection locked="0"/>
    </xf>
    <xf numFmtId="0" fontId="4" fillId="7" borderId="8" xfId="0" applyFont="1" applyFill="1" applyBorder="1" applyAlignment="1" applyProtection="1">
      <alignment horizontal="right" wrapText="1"/>
      <protection locked="0"/>
    </xf>
    <xf numFmtId="164" fontId="4" fillId="7" borderId="8" xfId="0" applyNumberFormat="1" applyFont="1" applyFill="1" applyBorder="1" applyProtection="1">
      <protection locked="0"/>
    </xf>
    <xf numFmtId="165" fontId="4" fillId="7" borderId="9" xfId="0" applyNumberFormat="1" applyFont="1" applyFill="1" applyBorder="1" applyProtection="1">
      <protection locked="0"/>
    </xf>
    <xf numFmtId="164" fontId="4" fillId="7" borderId="8" xfId="1" applyNumberFormat="1" applyFont="1" applyFill="1" applyBorder="1" applyProtection="1">
      <protection locked="0"/>
    </xf>
    <xf numFmtId="165" fontId="4" fillId="7" borderId="9" xfId="2" applyNumberFormat="1" applyFont="1" applyFill="1" applyBorder="1" applyProtection="1">
      <protection locked="0"/>
    </xf>
    <xf numFmtId="0" fontId="4" fillId="0" borderId="0" xfId="0" applyFont="1" applyProtection="1">
      <protection locked="0"/>
    </xf>
    <xf numFmtId="0" fontId="12" fillId="0" borderId="0" xfId="0" applyFont="1" applyAlignment="1" applyProtection="1">
      <alignment horizontal="left" wrapText="1"/>
      <protection locked="0"/>
    </xf>
    <xf numFmtId="0" fontId="4" fillId="7" borderId="21" xfId="0" applyFont="1" applyFill="1" applyBorder="1" applyAlignment="1" applyProtection="1">
      <alignment horizontal="right" wrapText="1"/>
      <protection locked="0"/>
    </xf>
    <xf numFmtId="0" fontId="12" fillId="7" borderId="22" xfId="0" applyFont="1" applyFill="1" applyBorder="1" applyAlignment="1" applyProtection="1">
      <alignment horizontal="left" wrapText="1"/>
      <protection locked="0"/>
    </xf>
    <xf numFmtId="0" fontId="4" fillId="7" borderId="22" xfId="0" applyFont="1" applyFill="1" applyBorder="1" applyProtection="1">
      <protection locked="0"/>
    </xf>
    <xf numFmtId="0" fontId="4" fillId="7" borderId="20" xfId="0" applyFont="1" applyFill="1" applyBorder="1" applyProtection="1">
      <protection locked="0"/>
    </xf>
    <xf numFmtId="165" fontId="0" fillId="0" borderId="0" xfId="0" applyNumberFormat="1" applyBorder="1" applyProtection="1">
      <protection locked="0"/>
    </xf>
    <xf numFmtId="165" fontId="0" fillId="7" borderId="10" xfId="0" applyNumberFormat="1" applyFill="1" applyBorder="1" applyProtection="1">
      <protection locked="0"/>
    </xf>
    <xf numFmtId="165" fontId="0" fillId="7" borderId="9" xfId="0" applyNumberFormat="1" applyFill="1" applyBorder="1" applyProtection="1">
      <protection locked="0"/>
    </xf>
    <xf numFmtId="0" fontId="12" fillId="0" borderId="0" xfId="0" applyFont="1" applyAlignment="1" applyProtection="1">
      <alignment horizontal="left"/>
      <protection locked="0"/>
    </xf>
    <xf numFmtId="0" fontId="4" fillId="7" borderId="21" xfId="0" applyFont="1" applyFill="1" applyBorder="1" applyAlignment="1" applyProtection="1">
      <alignment wrapText="1"/>
      <protection locked="0"/>
    </xf>
    <xf numFmtId="0" fontId="0" fillId="0" borderId="0" xfId="0" applyAlignment="1" applyProtection="1">
      <alignment wrapText="1"/>
      <protection locked="0"/>
    </xf>
    <xf numFmtId="0" fontId="11" fillId="0" borderId="7" xfId="0" applyFont="1" applyBorder="1" applyAlignment="1" applyProtection="1">
      <alignment horizontal="left" wrapText="1"/>
      <protection locked="0"/>
    </xf>
    <xf numFmtId="164" fontId="0" fillId="0" borderId="0" xfId="0" applyNumberFormat="1" applyBorder="1" applyProtection="1">
      <protection locked="0"/>
    </xf>
    <xf numFmtId="0" fontId="11" fillId="0" borderId="8" xfId="0" applyFont="1" applyBorder="1" applyAlignment="1" applyProtection="1">
      <alignment horizontal="left" wrapText="1"/>
      <protection locked="0"/>
    </xf>
    <xf numFmtId="164" fontId="0" fillId="0" borderId="10" xfId="0" applyNumberFormat="1" applyBorder="1" applyProtection="1">
      <protection locked="0"/>
    </xf>
    <xf numFmtId="165" fontId="0" fillId="0" borderId="9" xfId="0" applyNumberFormat="1" applyBorder="1" applyProtection="1">
      <protection locked="0"/>
    </xf>
    <xf numFmtId="0" fontId="3" fillId="0" borderId="0" xfId="0" applyFont="1" applyAlignment="1" applyProtection="1">
      <alignment horizontal="right" wrapText="1"/>
      <protection locked="0"/>
    </xf>
    <xf numFmtId="0" fontId="0" fillId="0" borderId="0" xfId="0" quotePrefix="1" applyAlignment="1" applyProtection="1">
      <alignment horizontal="right"/>
      <protection locked="0"/>
    </xf>
    <xf numFmtId="0" fontId="0" fillId="0" borderId="0" xfId="0" applyAlignment="1" applyProtection="1">
      <alignment horizontal="right"/>
      <protection locked="0"/>
    </xf>
    <xf numFmtId="0" fontId="0" fillId="0" borderId="0" xfId="0" applyAlignment="1" applyProtection="1">
      <alignment horizontal="center"/>
      <protection locked="0"/>
    </xf>
    <xf numFmtId="0" fontId="0" fillId="0" borderId="0" xfId="0" applyBorder="1" applyAlignment="1">
      <alignment horizontal="right"/>
    </xf>
    <xf numFmtId="0" fontId="0" fillId="0" borderId="0" xfId="0" applyAlignment="1">
      <alignment horizontal="left" wrapText="1" indent="3"/>
    </xf>
    <xf numFmtId="0" fontId="0" fillId="0" borderId="0" xfId="0" applyAlignment="1">
      <alignment horizontal="left" indent="3"/>
    </xf>
    <xf numFmtId="0" fontId="0" fillId="0" borderId="0" xfId="0" applyFill="1" applyBorder="1" applyAlignment="1">
      <alignment horizontal="right" vertical="center"/>
    </xf>
    <xf numFmtId="0" fontId="3" fillId="0" borderId="0" xfId="0" applyFont="1" applyFill="1" applyBorder="1" applyAlignment="1">
      <alignment horizontal="left"/>
    </xf>
    <xf numFmtId="0" fontId="0" fillId="0" borderId="38" xfId="0" applyBorder="1" applyAlignment="1">
      <alignment wrapText="1"/>
    </xf>
    <xf numFmtId="165" fontId="11" fillId="0" borderId="28" xfId="2" applyNumberFormat="1" applyFont="1" applyBorder="1" applyAlignment="1">
      <alignment horizontal="center" vertical="center"/>
    </xf>
    <xf numFmtId="165" fontId="11" fillId="8" borderId="28" xfId="2" applyNumberFormat="1" applyFont="1" applyFill="1" applyBorder="1" applyAlignment="1">
      <alignment horizontal="center" vertical="center"/>
    </xf>
    <xf numFmtId="44" fontId="11" fillId="0" borderId="28" xfId="2" applyFont="1" applyBorder="1" applyAlignment="1">
      <alignment horizontal="left"/>
    </xf>
    <xf numFmtId="44" fontId="11" fillId="0" borderId="28" xfId="2" applyFont="1" applyFill="1" applyBorder="1" applyAlignment="1">
      <alignment horizontal="left" vertical="center"/>
    </xf>
    <xf numFmtId="4" fontId="12" fillId="0" borderId="28" xfId="0" applyNumberFormat="1" applyFont="1" applyBorder="1" applyAlignment="1">
      <alignment horizontal="center" vertical="center" wrapText="1"/>
    </xf>
    <xf numFmtId="0" fontId="12" fillId="0" borderId="28" xfId="0" applyFont="1" applyBorder="1" applyAlignment="1">
      <alignment horizontal="center" vertical="center" wrapText="1"/>
    </xf>
    <xf numFmtId="165" fontId="11" fillId="0" borderId="28" xfId="2" applyNumberFormat="1" applyFont="1" applyBorder="1" applyAlignment="1">
      <alignment horizontal="right" vertical="center"/>
    </xf>
    <xf numFmtId="44" fontId="11" fillId="0" borderId="28" xfId="2" applyNumberFormat="1" applyFont="1" applyBorder="1" applyAlignment="1">
      <alignment vertical="center"/>
    </xf>
    <xf numFmtId="4" fontId="11" fillId="8" borderId="28" xfId="0" applyNumberFormat="1" applyFont="1" applyFill="1" applyBorder="1" applyAlignment="1">
      <alignment horizontal="left" vertical="center"/>
    </xf>
    <xf numFmtId="43" fontId="11" fillId="8" borderId="28" xfId="1" applyFont="1" applyFill="1" applyBorder="1"/>
    <xf numFmtId="0" fontId="11" fillId="8" borderId="28" xfId="0" applyFont="1" applyFill="1" applyBorder="1"/>
    <xf numFmtId="165" fontId="11" fillId="0" borderId="28" xfId="2" applyNumberFormat="1" applyFont="1" applyFill="1" applyBorder="1" applyAlignment="1">
      <alignment horizontal="center" vertical="center"/>
    </xf>
    <xf numFmtId="44" fontId="11" fillId="8" borderId="28" xfId="2" applyNumberFormat="1" applyFont="1" applyFill="1" applyBorder="1"/>
    <xf numFmtId="0" fontId="11" fillId="8" borderId="28" xfId="0" applyFont="1" applyFill="1" applyBorder="1" applyAlignment="1">
      <alignment vertical="center"/>
    </xf>
    <xf numFmtId="0" fontId="11" fillId="0" borderId="28" xfId="0" applyFont="1" applyBorder="1" applyAlignment="1">
      <alignment horizontal="left" indent="2"/>
    </xf>
    <xf numFmtId="0" fontId="9" fillId="0" borderId="0" xfId="0" applyFont="1" applyFill="1" applyBorder="1" applyProtection="1">
      <protection locked="0"/>
    </xf>
    <xf numFmtId="0" fontId="11" fillId="0" borderId="28" xfId="0" applyFont="1" applyBorder="1" applyAlignment="1">
      <alignment horizontal="left" vertical="center" indent="2"/>
    </xf>
    <xf numFmtId="0" fontId="23" fillId="2" borderId="37" xfId="3" applyFont="1" applyFill="1" applyBorder="1" applyAlignment="1" applyProtection="1">
      <alignment vertical="center"/>
      <protection locked="0"/>
    </xf>
    <xf numFmtId="44" fontId="11" fillId="8" borderId="28" xfId="2" applyNumberFormat="1" applyFont="1" applyFill="1" applyBorder="1" applyAlignment="1">
      <alignment vertical="center"/>
    </xf>
    <xf numFmtId="0" fontId="23" fillId="2" borderId="36" xfId="3" applyFont="1" applyFill="1" applyBorder="1" applyAlignment="1" applyProtection="1">
      <alignment horizontal="left" vertical="center" indent="5"/>
      <protection locked="0"/>
    </xf>
    <xf numFmtId="0" fontId="4" fillId="0" borderId="10" xfId="0" applyFont="1" applyFill="1" applyBorder="1" applyAlignment="1" applyProtection="1">
      <alignment wrapText="1"/>
    </xf>
    <xf numFmtId="0" fontId="0" fillId="0" borderId="0" xfId="0" applyBorder="1" applyAlignment="1">
      <alignment horizontal="left" wrapText="1"/>
    </xf>
    <xf numFmtId="0" fontId="0" fillId="0" borderId="0" xfId="0" applyBorder="1" applyAlignment="1">
      <alignment horizontal="left"/>
    </xf>
    <xf numFmtId="0" fontId="0" fillId="0" borderId="0" xfId="0" quotePrefix="1" applyAlignment="1" applyProtection="1">
      <alignment horizontal="right"/>
    </xf>
    <xf numFmtId="0" fontId="0" fillId="3" borderId="29" xfId="0" applyFill="1" applyBorder="1" applyAlignment="1" applyProtection="1">
      <alignment horizontal="center" wrapText="1"/>
    </xf>
    <xf numFmtId="1" fontId="0" fillId="0" borderId="30" xfId="0" applyNumberFormat="1" applyBorder="1" applyAlignment="1" applyProtection="1">
      <alignment horizontal="center"/>
    </xf>
    <xf numFmtId="0" fontId="0" fillId="0" borderId="30" xfId="0" quotePrefix="1" applyBorder="1" applyAlignment="1" applyProtection="1">
      <alignment horizontal="center"/>
    </xf>
    <xf numFmtId="0" fontId="0" fillId="0" borderId="0" xfId="0" applyAlignment="1">
      <alignment vertical="center"/>
    </xf>
    <xf numFmtId="0" fontId="0" fillId="0" borderId="28" xfId="0" applyFill="1" applyBorder="1" applyAlignment="1" applyProtection="1">
      <alignment horizontal="center" vertical="center" wrapText="1"/>
    </xf>
    <xf numFmtId="0" fontId="0" fillId="0" borderId="0" xfId="0" quotePrefix="1" applyBorder="1" applyAlignment="1" applyProtection="1">
      <alignment horizontal="right" vertical="top"/>
    </xf>
    <xf numFmtId="0" fontId="4" fillId="0" borderId="0" xfId="0" applyFont="1" applyAlignment="1">
      <alignment horizontal="left" vertical="center" indent="5"/>
    </xf>
    <xf numFmtId="0" fontId="0" fillId="0" borderId="0" xfId="0" applyAlignment="1">
      <alignment horizontal="left" vertical="center" indent="5"/>
    </xf>
    <xf numFmtId="0" fontId="0" fillId="0" borderId="0" xfId="0" applyAlignment="1">
      <alignment horizontal="left" vertical="center" wrapText="1" indent="5"/>
    </xf>
    <xf numFmtId="0" fontId="0" fillId="0" borderId="0" xfId="0" applyFill="1" applyBorder="1" applyAlignment="1">
      <alignment horizontal="left" vertical="center" indent="5"/>
    </xf>
    <xf numFmtId="0" fontId="0" fillId="0" borderId="0" xfId="0" applyFill="1" applyAlignment="1">
      <alignment horizontal="left" vertical="center" indent="5"/>
    </xf>
    <xf numFmtId="0" fontId="4" fillId="0" borderId="0" xfId="0" applyFont="1" applyBorder="1" applyAlignment="1">
      <alignment horizontal="left" vertical="center" indent="4"/>
    </xf>
    <xf numFmtId="0" fontId="0" fillId="0" borderId="0" xfId="0" applyBorder="1" applyAlignment="1">
      <alignment horizontal="left" vertical="center" wrapText="1" indent="4"/>
    </xf>
    <xf numFmtId="0" fontId="0" fillId="0" borderId="0" xfId="0" applyBorder="1" applyAlignment="1">
      <alignment horizontal="left" vertical="center" indent="4"/>
    </xf>
    <xf numFmtId="0" fontId="0" fillId="0" borderId="0" xfId="0" applyFont="1" applyBorder="1" applyAlignment="1">
      <alignment horizontal="left" vertical="center" indent="4"/>
    </xf>
    <xf numFmtId="0" fontId="4" fillId="0" borderId="0" xfId="0" applyFont="1" applyFill="1" applyBorder="1" applyAlignment="1">
      <alignment horizontal="left" vertical="center" indent="4"/>
    </xf>
    <xf numFmtId="1" fontId="11" fillId="0" borderId="0" xfId="0" applyNumberFormat="1" applyFont="1" applyFill="1" applyBorder="1" applyAlignment="1">
      <alignment horizontal="left" vertical="center" indent="4"/>
    </xf>
    <xf numFmtId="1" fontId="12" fillId="0" borderId="0" xfId="0" applyNumberFormat="1" applyFont="1" applyFill="1" applyBorder="1" applyAlignment="1">
      <alignment horizontal="left" vertical="center" indent="4"/>
    </xf>
    <xf numFmtId="1" fontId="0" fillId="0" borderId="0" xfId="0" applyNumberFormat="1" applyFont="1" applyBorder="1" applyAlignment="1">
      <alignment horizontal="left" vertical="center" indent="4"/>
    </xf>
    <xf numFmtId="44" fontId="0" fillId="0" borderId="0" xfId="2" applyFont="1" applyFill="1" applyBorder="1" applyProtection="1"/>
    <xf numFmtId="0" fontId="12" fillId="0" borderId="28" xfId="0" applyFont="1" applyBorder="1" applyAlignment="1">
      <alignment horizontal="center" vertical="center" wrapText="1"/>
    </xf>
    <xf numFmtId="1" fontId="0" fillId="0" borderId="0" xfId="0" applyNumberFormat="1" applyFont="1" applyFill="1" applyBorder="1" applyAlignment="1" applyProtection="1">
      <alignment horizontal="center"/>
    </xf>
    <xf numFmtId="0" fontId="8" fillId="9" borderId="17" xfId="0" applyFont="1" applyFill="1" applyBorder="1" applyAlignment="1" applyProtection="1">
      <alignment horizontal="center" vertical="center"/>
    </xf>
    <xf numFmtId="0" fontId="6" fillId="9" borderId="18" xfId="0" applyFont="1" applyFill="1" applyBorder="1" applyAlignment="1" applyProtection="1">
      <alignment vertical="center" wrapText="1"/>
    </xf>
    <xf numFmtId="0" fontId="6" fillId="9" borderId="41" xfId="0" applyFont="1" applyFill="1" applyBorder="1" applyAlignment="1" applyProtection="1">
      <alignment vertical="center" wrapText="1"/>
    </xf>
    <xf numFmtId="0" fontId="33" fillId="9" borderId="18" xfId="0" applyFont="1" applyFill="1" applyBorder="1" applyAlignment="1" applyProtection="1">
      <alignment vertical="center" wrapText="1"/>
    </xf>
    <xf numFmtId="0" fontId="34" fillId="3" borderId="42" xfId="0" applyFont="1" applyFill="1" applyBorder="1" applyAlignment="1" applyProtection="1">
      <alignment horizontal="center" vertical="center"/>
    </xf>
    <xf numFmtId="0" fontId="32" fillId="3" borderId="42" xfId="0" applyFont="1" applyFill="1" applyBorder="1" applyAlignment="1" applyProtection="1">
      <alignment vertical="center" wrapText="1"/>
    </xf>
    <xf numFmtId="0" fontId="0" fillId="0" borderId="43" xfId="0" quotePrefix="1" applyBorder="1" applyAlignment="1" applyProtection="1">
      <alignment horizontal="right" vertical="top"/>
    </xf>
    <xf numFmtId="0" fontId="0" fillId="0" borderId="40" xfId="0" quotePrefix="1" applyBorder="1" applyAlignment="1">
      <alignment horizontal="right" vertical="top"/>
    </xf>
    <xf numFmtId="0" fontId="0" fillId="0" borderId="40" xfId="0" quotePrefix="1" applyBorder="1" applyAlignment="1" applyProtection="1">
      <alignment horizontal="right" vertical="top"/>
    </xf>
    <xf numFmtId="0" fontId="0" fillId="0" borderId="5" xfId="0" applyFill="1" applyBorder="1" applyAlignment="1" applyProtection="1">
      <alignment horizontal="center" vertical="center" wrapText="1"/>
    </xf>
    <xf numFmtId="0" fontId="0" fillId="6" borderId="5" xfId="0" applyFill="1" applyBorder="1" applyAlignment="1" applyProtection="1">
      <alignment horizontal="center" vertical="center" wrapText="1"/>
    </xf>
    <xf numFmtId="0" fontId="0" fillId="6" borderId="21" xfId="0" applyFill="1" applyBorder="1" applyAlignment="1" applyProtection="1">
      <alignment horizontal="center" vertical="center" wrapText="1"/>
    </xf>
    <xf numFmtId="0" fontId="0" fillId="3" borderId="8" xfId="0" applyFill="1" applyBorder="1" applyAlignment="1" applyProtection="1">
      <alignment horizontal="center"/>
    </xf>
    <xf numFmtId="0" fontId="0" fillId="0" borderId="10" xfId="0" applyBorder="1" applyAlignment="1" applyProtection="1">
      <alignment wrapText="1"/>
    </xf>
    <xf numFmtId="0" fontId="0" fillId="3" borderId="5" xfId="0" applyFill="1" applyBorder="1" applyAlignment="1" applyProtection="1">
      <alignment horizontal="center"/>
    </xf>
    <xf numFmtId="0" fontId="4" fillId="0" borderId="0" xfId="0" applyFont="1" applyAlignment="1" applyProtection="1">
      <alignment vertical="center" wrapText="1"/>
    </xf>
    <xf numFmtId="0" fontId="25" fillId="9" borderId="17" xfId="0" applyFont="1" applyFill="1" applyBorder="1" applyAlignment="1" applyProtection="1">
      <alignment horizontal="center" vertical="center"/>
      <protection locked="0"/>
    </xf>
    <xf numFmtId="0" fontId="11" fillId="9" borderId="18" xfId="0" applyFont="1" applyFill="1" applyBorder="1" applyAlignment="1" applyProtection="1">
      <alignment vertical="center" wrapText="1"/>
      <protection locked="0"/>
    </xf>
    <xf numFmtId="0" fontId="11" fillId="9" borderId="41" xfId="0" applyFont="1" applyFill="1" applyBorder="1" applyAlignment="1" applyProtection="1">
      <alignment vertical="center" wrapText="1"/>
      <protection locked="0"/>
    </xf>
    <xf numFmtId="166" fontId="11" fillId="0" borderId="28" xfId="0" applyNumberFormat="1" applyFont="1" applyBorder="1" applyAlignment="1">
      <alignment horizontal="left" vertical="center" indent="2"/>
    </xf>
    <xf numFmtId="4" fontId="11" fillId="0" borderId="28" xfId="0" applyNumberFormat="1" applyFont="1" applyBorder="1" applyAlignment="1">
      <alignment horizontal="left" vertical="center" indent="2"/>
    </xf>
    <xf numFmtId="0" fontId="0" fillId="0" borderId="0" xfId="0" applyFill="1" applyBorder="1" applyAlignment="1">
      <alignment wrapText="1"/>
    </xf>
    <xf numFmtId="43" fontId="0" fillId="0" borderId="0" xfId="1" applyNumberFormat="1" applyFont="1" applyAlignment="1">
      <alignment horizontal="left"/>
    </xf>
    <xf numFmtId="0" fontId="4" fillId="0" borderId="0" xfId="0" applyFont="1" applyAlignment="1" applyProtection="1">
      <alignment horizontal="center"/>
    </xf>
    <xf numFmtId="0" fontId="11" fillId="0" borderId="0" xfId="0" applyFont="1" applyAlignment="1" applyProtection="1"/>
    <xf numFmtId="0" fontId="33" fillId="9" borderId="18" xfId="0" applyFont="1" applyFill="1" applyBorder="1" applyAlignment="1" applyProtection="1">
      <alignment vertical="center"/>
      <protection locked="0"/>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14" xfId="0" applyBorder="1" applyAlignment="1">
      <alignment horizontal="left" vertical="top" wrapText="1"/>
    </xf>
    <xf numFmtId="0" fontId="0" fillId="0" borderId="26" xfId="0" applyBorder="1" applyAlignment="1">
      <alignment horizontal="left" vertical="top" wrapText="1"/>
    </xf>
    <xf numFmtId="0" fontId="0" fillId="0" borderId="15" xfId="0" applyBorder="1" applyAlignment="1">
      <alignment horizontal="left" vertical="top" wrapText="1"/>
    </xf>
    <xf numFmtId="0" fontId="0" fillId="0" borderId="14" xfId="0" applyBorder="1" applyAlignment="1">
      <alignment horizontal="left" vertical="center" wrapText="1"/>
    </xf>
    <xf numFmtId="0" fontId="0" fillId="0" borderId="26" xfId="0" applyBorder="1" applyAlignment="1">
      <alignment horizontal="left" vertical="center" wrapText="1"/>
    </xf>
    <xf numFmtId="0" fontId="0" fillId="0" borderId="15" xfId="0" applyBorder="1" applyAlignment="1">
      <alignment horizontal="left" vertical="center" wrapText="1"/>
    </xf>
    <xf numFmtId="0" fontId="20" fillId="0" borderId="14" xfId="0" applyFont="1" applyBorder="1" applyAlignment="1">
      <alignment horizontal="left" wrapText="1"/>
    </xf>
    <xf numFmtId="0" fontId="20" fillId="0" borderId="26" xfId="0" applyFont="1" applyBorder="1" applyAlignment="1">
      <alignment horizontal="left" wrapText="1"/>
    </xf>
    <xf numFmtId="0" fontId="20" fillId="0" borderId="15" xfId="0" applyFont="1" applyBorder="1" applyAlignment="1">
      <alignment horizontal="left" wrapText="1"/>
    </xf>
    <xf numFmtId="0" fontId="28" fillId="9" borderId="2" xfId="0" applyFont="1" applyFill="1" applyBorder="1" applyAlignment="1" applyProtection="1">
      <alignment horizontal="center" vertical="center" wrapText="1"/>
    </xf>
    <xf numFmtId="0" fontId="28" fillId="9" borderId="3" xfId="0" applyFont="1" applyFill="1" applyBorder="1" applyAlignment="1" applyProtection="1">
      <alignment horizontal="center" vertical="center" wrapText="1"/>
    </xf>
    <xf numFmtId="0" fontId="11" fillId="3" borderId="32" xfId="0" applyFont="1" applyFill="1" applyBorder="1" applyAlignment="1" applyProtection="1">
      <alignment horizontal="left" vertical="center" wrapText="1" indent="1"/>
    </xf>
    <xf numFmtId="0" fontId="11" fillId="3" borderId="33" xfId="0" applyFont="1" applyFill="1" applyBorder="1" applyAlignment="1" applyProtection="1">
      <alignment horizontal="left" vertical="center" wrapText="1" indent="1"/>
    </xf>
    <xf numFmtId="0" fontId="11" fillId="3" borderId="34" xfId="0" applyFont="1" applyFill="1" applyBorder="1" applyAlignment="1" applyProtection="1">
      <alignment horizontal="left" vertical="center" wrapText="1" indent="1"/>
    </xf>
    <xf numFmtId="0" fontId="4" fillId="6" borderId="0" xfId="0" applyFont="1" applyFill="1" applyBorder="1" applyAlignment="1">
      <alignment horizontal="center"/>
    </xf>
    <xf numFmtId="1" fontId="12" fillId="6" borderId="0" xfId="0" applyNumberFormat="1" applyFont="1" applyFill="1" applyBorder="1" applyAlignment="1">
      <alignment horizontal="center" vertical="center"/>
    </xf>
    <xf numFmtId="0" fontId="2" fillId="5" borderId="0" xfId="0" applyFont="1" applyFill="1" applyBorder="1" applyAlignment="1" applyProtection="1">
      <alignment horizontal="center"/>
    </xf>
    <xf numFmtId="0" fontId="13" fillId="5" borderId="0" xfId="0" applyFont="1" applyFill="1" applyBorder="1" applyAlignment="1" applyProtection="1">
      <alignment horizontal="center"/>
    </xf>
    <xf numFmtId="0" fontId="4" fillId="7" borderId="21" xfId="0" applyFont="1" applyFill="1" applyBorder="1" applyAlignment="1" applyProtection="1">
      <alignment horizontal="center"/>
      <protection locked="0"/>
    </xf>
    <xf numFmtId="0" fontId="4" fillId="7" borderId="20" xfId="0" applyFont="1" applyFill="1" applyBorder="1" applyAlignment="1" applyProtection="1">
      <alignment horizontal="center"/>
      <protection locked="0"/>
    </xf>
    <xf numFmtId="0" fontId="2" fillId="5" borderId="22" xfId="0" applyFont="1" applyFill="1" applyBorder="1" applyAlignment="1" applyProtection="1">
      <alignment horizontal="center"/>
      <protection locked="0"/>
    </xf>
    <xf numFmtId="0" fontId="2" fillId="5" borderId="20" xfId="0" applyFont="1" applyFill="1" applyBorder="1" applyAlignment="1" applyProtection="1">
      <alignment horizontal="center"/>
      <protection locked="0"/>
    </xf>
    <xf numFmtId="0" fontId="12" fillId="6" borderId="21" xfId="0" applyFont="1" applyFill="1" applyBorder="1" applyAlignment="1" applyProtection="1">
      <alignment horizontal="center"/>
      <protection locked="0"/>
    </xf>
    <xf numFmtId="0" fontId="12" fillId="6" borderId="22" xfId="0" applyFont="1" applyFill="1" applyBorder="1" applyAlignment="1" applyProtection="1">
      <alignment horizontal="center"/>
      <protection locked="0"/>
    </xf>
    <xf numFmtId="0" fontId="12" fillId="6" borderId="20" xfId="0" applyFont="1" applyFill="1" applyBorder="1" applyAlignment="1" applyProtection="1">
      <alignment horizontal="center"/>
      <protection locked="0"/>
    </xf>
    <xf numFmtId="0" fontId="0" fillId="0" borderId="0" xfId="0" applyFont="1" applyFill="1" applyBorder="1" applyAlignment="1" applyProtection="1">
      <alignment horizontal="left" vertical="center" wrapText="1" indent="1"/>
      <protection locked="0"/>
    </xf>
    <xf numFmtId="0" fontId="0" fillId="0" borderId="0" xfId="0" applyAlignment="1">
      <alignment horizontal="left" indent="2"/>
    </xf>
    <xf numFmtId="0" fontId="32" fillId="0" borderId="1" xfId="0" applyFont="1" applyFill="1" applyBorder="1" applyAlignment="1" applyProtection="1">
      <alignment horizontal="left" vertical="center" wrapText="1"/>
    </xf>
    <xf numFmtId="0" fontId="0" fillId="0" borderId="44" xfId="0" applyFont="1" applyFill="1" applyBorder="1" applyAlignment="1" applyProtection="1">
      <alignment horizontal="left" vertical="center" wrapText="1"/>
    </xf>
    <xf numFmtId="0" fontId="0" fillId="0" borderId="6" xfId="0" applyFont="1" applyFill="1" applyBorder="1" applyAlignment="1" applyProtection="1">
      <alignment horizontal="left" vertical="center" wrapText="1"/>
    </xf>
    <xf numFmtId="2" fontId="11" fillId="0" borderId="0" xfId="0" applyNumberFormat="1" applyFont="1" applyFill="1" applyBorder="1" applyAlignment="1" applyProtection="1">
      <alignment horizontal="left" wrapText="1"/>
    </xf>
    <xf numFmtId="0" fontId="0" fillId="0" borderId="0" xfId="0" applyFill="1" applyBorder="1" applyAlignment="1" applyProtection="1">
      <alignment horizontal="left" vertical="top" wrapText="1"/>
    </xf>
    <xf numFmtId="0" fontId="4" fillId="3" borderId="6" xfId="0" applyFont="1" applyFill="1" applyBorder="1" applyAlignment="1" applyProtection="1">
      <alignment horizontal="left" vertical="center" wrapText="1"/>
    </xf>
    <xf numFmtId="0" fontId="4" fillId="3" borderId="28" xfId="0" applyFont="1" applyFill="1" applyBorder="1" applyAlignment="1" applyProtection="1">
      <alignment horizontal="left" vertical="center" wrapText="1"/>
    </xf>
    <xf numFmtId="0" fontId="0" fillId="6" borderId="28" xfId="0" applyFill="1" applyBorder="1" applyAlignment="1" applyProtection="1">
      <alignment horizontal="center" vertical="center" wrapText="1"/>
    </xf>
    <xf numFmtId="0" fontId="0" fillId="6" borderId="5" xfId="0" applyFill="1" applyBorder="1" applyAlignment="1" applyProtection="1">
      <alignment horizontal="center" vertical="center" wrapText="1"/>
    </xf>
    <xf numFmtId="0" fontId="11" fillId="0" borderId="0" xfId="0" applyFont="1" applyFill="1" applyBorder="1" applyAlignment="1" applyProtection="1">
      <alignment horizontal="left" vertical="center" wrapText="1"/>
    </xf>
    <xf numFmtId="0" fontId="4" fillId="3" borderId="22" xfId="0" applyFont="1" applyFill="1" applyBorder="1" applyAlignment="1" applyProtection="1">
      <alignment horizontal="left" vertical="center" wrapText="1"/>
    </xf>
    <xf numFmtId="0" fontId="4" fillId="3" borderId="10" xfId="0" applyFont="1" applyFill="1" applyBorder="1" applyAlignment="1" applyProtection="1">
      <alignment horizontal="left" vertical="center" wrapText="1"/>
    </xf>
    <xf numFmtId="44" fontId="5" fillId="5" borderId="31" xfId="2" applyFont="1" applyFill="1" applyBorder="1" applyAlignment="1" applyProtection="1">
      <alignment horizontal="center" vertical="center" wrapText="1"/>
    </xf>
    <xf numFmtId="0" fontId="0" fillId="0" borderId="0" xfId="0" applyBorder="1" applyAlignment="1" applyProtection="1">
      <alignment horizontal="left" vertical="top" wrapText="1"/>
    </xf>
    <xf numFmtId="0" fontId="12" fillId="0" borderId="10" xfId="0" applyFont="1" applyFill="1" applyBorder="1" applyAlignment="1" applyProtection="1">
      <alignment horizontal="left" wrapText="1"/>
    </xf>
    <xf numFmtId="2" fontId="11" fillId="0" borderId="0" xfId="0" applyNumberFormat="1" applyFont="1" applyBorder="1" applyAlignment="1" applyProtection="1">
      <alignment horizontal="left" wrapText="1"/>
    </xf>
    <xf numFmtId="0" fontId="0" fillId="3" borderId="6" xfId="0" applyFont="1" applyFill="1" applyBorder="1" applyAlignment="1" applyProtection="1">
      <alignment horizontal="left" vertical="center" wrapText="1"/>
    </xf>
    <xf numFmtId="0" fontId="0" fillId="3" borderId="28"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0" xfId="0" applyBorder="1" applyAlignment="1" applyProtection="1">
      <alignment horizontal="left" wrapText="1" indent="2"/>
    </xf>
    <xf numFmtId="0" fontId="11" fillId="0" borderId="0" xfId="0" applyFont="1" applyBorder="1" applyAlignment="1" applyProtection="1">
      <alignment horizontal="left" vertical="top" wrapText="1"/>
    </xf>
    <xf numFmtId="0" fontId="0" fillId="0" borderId="40" xfId="0" applyBorder="1" applyAlignment="1" applyProtection="1">
      <alignment horizontal="left" vertical="top" wrapText="1"/>
    </xf>
    <xf numFmtId="0" fontId="0" fillId="0" borderId="40" xfId="0" applyBorder="1" applyAlignment="1">
      <alignment horizontal="left" vertical="top" wrapText="1"/>
    </xf>
    <xf numFmtId="0" fontId="12" fillId="0" borderId="28" xfId="0" applyFont="1" applyBorder="1" applyAlignment="1">
      <alignment horizontal="left" vertical="center" wrapText="1"/>
    </xf>
    <xf numFmtId="0" fontId="12" fillId="0" borderId="28" xfId="0" applyFont="1" applyBorder="1" applyAlignment="1">
      <alignment horizontal="center" vertical="center" wrapText="1"/>
    </xf>
    <xf numFmtId="0" fontId="0" fillId="0" borderId="0" xfId="0" applyBorder="1" applyAlignment="1">
      <alignment horizontal="left" vertical="center" wrapText="1" indent="1"/>
    </xf>
    <xf numFmtId="0" fontId="28" fillId="9" borderId="39" xfId="0" applyFont="1" applyFill="1" applyBorder="1" applyAlignment="1" applyProtection="1">
      <alignment horizontal="left" vertical="center" wrapText="1"/>
    </xf>
    <xf numFmtId="0" fontId="28" fillId="9" borderId="10" xfId="0" applyFont="1" applyFill="1" applyBorder="1" applyAlignment="1" applyProtection="1">
      <alignment horizontal="left" vertical="center" wrapText="1"/>
    </xf>
  </cellXfs>
  <cellStyles count="4">
    <cellStyle name="Comma" xfId="1" builtinId="3"/>
    <cellStyle name="Currency" xfId="2" builtinId="4"/>
    <cellStyle name="Normal" xfId="0" builtinId="0"/>
    <cellStyle name="Normal_2011_04_05 HIV NUtrition Tool worksheet for Robert" xfId="3"/>
  </cellStyles>
  <dxfs count="11">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s>
  <tableStyles count="0" defaultTableStyle="TableStyleMedium2" defaultPivotStyle="PivotStyleLight16"/>
  <colors>
    <mruColors>
      <color rgb="FF666699"/>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1</xdr:col>
      <xdr:colOff>19050</xdr:colOff>
      <xdr:row>24</xdr:row>
      <xdr:rowOff>161925</xdr:rowOff>
    </xdr:from>
    <xdr:to>
      <xdr:col>3</xdr:col>
      <xdr:colOff>2072005</xdr:colOff>
      <xdr:row>26</xdr:row>
      <xdr:rowOff>331470</xdr:rowOff>
    </xdr:to>
    <xdr:grpSp>
      <xdr:nvGrpSpPr>
        <xdr:cNvPr id="10" name="Group 9">
          <a:extLst>
            <a:ext uri="{FF2B5EF4-FFF2-40B4-BE49-F238E27FC236}">
              <a16:creationId xmlns:a16="http://schemas.microsoft.com/office/drawing/2014/main" id="{00000000-0008-0000-0000-00000A000000}"/>
            </a:ext>
          </a:extLst>
        </xdr:cNvPr>
        <xdr:cNvGrpSpPr/>
      </xdr:nvGrpSpPr>
      <xdr:grpSpPr>
        <a:xfrm>
          <a:off x="400050" y="7658100"/>
          <a:ext cx="5434330" cy="550545"/>
          <a:chOff x="0" y="0"/>
          <a:chExt cx="5434606" cy="551132"/>
        </a:xfrm>
      </xdr:grpSpPr>
      <xdr:pic>
        <xdr:nvPicPr>
          <xdr:cNvPr id="11" name="Pictur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58528" y="43132"/>
            <a:ext cx="1022350" cy="508000"/>
          </a:xfrm>
          <a:prstGeom prst="rect">
            <a:avLst/>
          </a:prstGeom>
        </xdr:spPr>
      </xdr:pic>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09691" y="43132"/>
            <a:ext cx="1224915" cy="508000"/>
          </a:xfrm>
          <a:prstGeom prst="rect">
            <a:avLst/>
          </a:prstGeom>
        </xdr:spPr>
      </xdr:pic>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801495" cy="549275"/>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15</xdr:row>
      <xdr:rowOff>130969</xdr:rowOff>
    </xdr:from>
    <xdr:to>
      <xdr:col>0</xdr:col>
      <xdr:colOff>595312</xdr:colOff>
      <xdr:row>15</xdr:row>
      <xdr:rowOff>130969</xdr:rowOff>
    </xdr:to>
    <xdr:cxnSp macro="">
      <xdr:nvCxnSpPr>
        <xdr:cNvPr id="3" name="Straight Arrow Connector 2">
          <a:extLst>
            <a:ext uri="{FF2B5EF4-FFF2-40B4-BE49-F238E27FC236}">
              <a16:creationId xmlns:a16="http://schemas.microsoft.com/office/drawing/2014/main" id="{00000000-0008-0000-0200-000003000000}"/>
            </a:ext>
          </a:extLst>
        </xdr:cNvPr>
        <xdr:cNvCxnSpPr/>
      </xdr:nvCxnSpPr>
      <xdr:spPr>
        <a:xfrm flipH="1">
          <a:off x="0" y="1476375"/>
          <a:ext cx="595312" cy="0"/>
        </a:xfrm>
        <a:prstGeom prst="straightConnector1">
          <a:avLst/>
        </a:prstGeom>
        <a:ln>
          <a:solidFill>
            <a:srgbClr val="666699"/>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0</xdr:col>
      <xdr:colOff>0</xdr:colOff>
      <xdr:row>36</xdr:row>
      <xdr:rowOff>130968</xdr:rowOff>
    </xdr:from>
    <xdr:to>
      <xdr:col>0</xdr:col>
      <xdr:colOff>595312</xdr:colOff>
      <xdr:row>36</xdr:row>
      <xdr:rowOff>130968</xdr:rowOff>
    </xdr:to>
    <xdr:cxnSp macro="">
      <xdr:nvCxnSpPr>
        <xdr:cNvPr id="5" name="Straight Arrow Connector 4">
          <a:extLst>
            <a:ext uri="{FF2B5EF4-FFF2-40B4-BE49-F238E27FC236}">
              <a16:creationId xmlns:a16="http://schemas.microsoft.com/office/drawing/2014/main" id="{00000000-0008-0000-0200-000005000000}"/>
            </a:ext>
          </a:extLst>
        </xdr:cNvPr>
        <xdr:cNvCxnSpPr/>
      </xdr:nvCxnSpPr>
      <xdr:spPr>
        <a:xfrm flipH="1">
          <a:off x="0" y="1916906"/>
          <a:ext cx="595312" cy="0"/>
        </a:xfrm>
        <a:prstGeom prst="straightConnector1">
          <a:avLst/>
        </a:prstGeom>
        <a:ln>
          <a:solidFill>
            <a:srgbClr val="666699"/>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0</xdr:col>
      <xdr:colOff>1</xdr:colOff>
      <xdr:row>54</xdr:row>
      <xdr:rowOff>130968</xdr:rowOff>
    </xdr:from>
    <xdr:to>
      <xdr:col>0</xdr:col>
      <xdr:colOff>595313</xdr:colOff>
      <xdr:row>54</xdr:row>
      <xdr:rowOff>130968</xdr:rowOff>
    </xdr:to>
    <xdr:cxnSp macro="">
      <xdr:nvCxnSpPr>
        <xdr:cNvPr id="10" name="Straight Arrow Connector 9">
          <a:extLst>
            <a:ext uri="{FF2B5EF4-FFF2-40B4-BE49-F238E27FC236}">
              <a16:creationId xmlns:a16="http://schemas.microsoft.com/office/drawing/2014/main" id="{00000000-0008-0000-0200-00000A000000}"/>
            </a:ext>
          </a:extLst>
        </xdr:cNvPr>
        <xdr:cNvCxnSpPr/>
      </xdr:nvCxnSpPr>
      <xdr:spPr>
        <a:xfrm flipH="1">
          <a:off x="1" y="3274218"/>
          <a:ext cx="595312" cy="0"/>
        </a:xfrm>
        <a:prstGeom prst="straightConnector1">
          <a:avLst/>
        </a:prstGeom>
        <a:ln>
          <a:solidFill>
            <a:srgbClr val="666699"/>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0</xdr:col>
      <xdr:colOff>23813</xdr:colOff>
      <xdr:row>62</xdr:row>
      <xdr:rowOff>107156</xdr:rowOff>
    </xdr:from>
    <xdr:to>
      <xdr:col>1</xdr:col>
      <xdr:colOff>11906</xdr:colOff>
      <xdr:row>62</xdr:row>
      <xdr:rowOff>107156</xdr:rowOff>
    </xdr:to>
    <xdr:cxnSp macro="">
      <xdr:nvCxnSpPr>
        <xdr:cNvPr id="11" name="Straight Arrow Connector 10">
          <a:extLst>
            <a:ext uri="{FF2B5EF4-FFF2-40B4-BE49-F238E27FC236}">
              <a16:creationId xmlns:a16="http://schemas.microsoft.com/office/drawing/2014/main" id="{00000000-0008-0000-0200-00000B000000}"/>
            </a:ext>
          </a:extLst>
        </xdr:cNvPr>
        <xdr:cNvCxnSpPr/>
      </xdr:nvCxnSpPr>
      <xdr:spPr>
        <a:xfrm flipH="1">
          <a:off x="23813" y="3655219"/>
          <a:ext cx="595312" cy="0"/>
        </a:xfrm>
        <a:prstGeom prst="straightConnector1">
          <a:avLst/>
        </a:prstGeom>
        <a:ln>
          <a:solidFill>
            <a:srgbClr val="666699"/>
          </a:solidFill>
          <a:tailEnd type="triangle"/>
        </a:ln>
      </xdr:spPr>
      <xdr:style>
        <a:lnRef idx="3">
          <a:schemeClr val="dk1"/>
        </a:lnRef>
        <a:fillRef idx="0">
          <a:schemeClr val="dk1"/>
        </a:fillRef>
        <a:effectRef idx="2">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Lloren.ROOT/OneDrive%20-%20FHI%20360/2016_05_09%20NACS%20Master%20v5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ronyms"/>
      <sheetName val="Definitions"/>
      <sheetName val="for Guide"/>
      <sheetName val="contents"/>
      <sheetName val="D1 CountryData"/>
      <sheetName val="D2 NACSbackground"/>
      <sheetName val="D3.1 PPWomen"/>
      <sheetName val="D3.2 Adults"/>
      <sheetName val="D3.3 Child&lt; 5"/>
      <sheetName val="D3.4 Adol&amp;child"/>
      <sheetName val="D4 Startup"/>
      <sheetName val="D5 Assumptions"/>
      <sheetName val="D6 Prices"/>
      <sheetName val="D7 Geography"/>
      <sheetName val="D8 Epidemiology"/>
      <sheetName val="D9 Future years"/>
      <sheetName val="R1 Quantities total"/>
      <sheetName val="R1 Quantities total (2)"/>
      <sheetName val="R2 Financial totals"/>
      <sheetName val="R3 Quantities area-specific"/>
      <sheetName val="R4 Financial area-specific"/>
      <sheetName val="R5 Food etc"/>
      <sheetName val="R10CostByYear"/>
      <sheetName val="R11QuantityByYear"/>
      <sheetName val="C1Central (start-up)"/>
      <sheetName val="C2Central (ongoing)"/>
      <sheetName val="C3.1Treatment (PPWomen)"/>
      <sheetName val="C3.2Treatment (Adults)"/>
      <sheetName val="C3.3Treatment (child&lt;5)"/>
      <sheetName val="C3.4Treatment (Adol&amp;child)"/>
      <sheetName val="C4Training"/>
      <sheetName val="C5Supervision"/>
      <sheetName val="C6Logistics"/>
      <sheetName val="C7 Management"/>
      <sheetName val="net requirements"/>
      <sheetName val="central quick and dirty"/>
      <sheetName val="M1 Master results updated"/>
      <sheetName val="M2 Treatment time calcs"/>
      <sheetName val="M3 Treatment SFP calcs"/>
      <sheetName val="M4 Named fields"/>
      <sheetName val="M5 Distance calculations"/>
      <sheetName val="M6 Future years"/>
      <sheetName val="M7 Epidemiology-1"/>
      <sheetName val="M8 Epidemiology-2"/>
    </sheetNames>
    <sheetDataSet>
      <sheetData sheetId="0"/>
      <sheetData sheetId="1"/>
      <sheetData sheetId="2"/>
      <sheetData sheetId="3"/>
      <sheetData sheetId="4"/>
      <sheetData sheetId="5">
        <row r="16">
          <cell r="H16">
            <v>50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6699"/>
  </sheetPr>
  <dimension ref="A1:D27"/>
  <sheetViews>
    <sheetView tabSelected="1" zoomScaleNormal="100" workbookViewId="0">
      <selection activeCell="B27" sqref="B27:D27"/>
    </sheetView>
  </sheetViews>
  <sheetFormatPr defaultRowHeight="15"/>
  <cols>
    <col min="1" max="1" width="5.7109375" style="36" customWidth="1"/>
    <col min="2" max="2" width="41.28515625" style="36" customWidth="1"/>
    <col min="3" max="3" width="9.42578125" style="36" customWidth="1"/>
    <col min="4" max="4" width="57.7109375" style="36" customWidth="1"/>
    <col min="5" max="16384" width="9.140625" style="36"/>
  </cols>
  <sheetData>
    <row r="1" spans="1:4">
      <c r="B1" s="37"/>
      <c r="C1" s="37"/>
    </row>
    <row r="2" spans="1:4" s="38" customFormat="1" ht="30.75" customHeight="1">
      <c r="B2" s="69" t="s">
        <v>146</v>
      </c>
      <c r="C2" s="39"/>
      <c r="D2" s="39"/>
    </row>
    <row r="3" spans="1:4" ht="15.75">
      <c r="A3" s="40"/>
      <c r="B3" s="63" t="s">
        <v>174</v>
      </c>
      <c r="C3" s="64"/>
      <c r="D3" s="65"/>
    </row>
    <row r="4" spans="1:4" ht="39.75" customHeight="1">
      <c r="B4" s="277" t="s">
        <v>46</v>
      </c>
      <c r="C4" s="278"/>
      <c r="D4" s="279"/>
    </row>
    <row r="5" spans="1:4" ht="156.75" customHeight="1">
      <c r="B5" s="280" t="s">
        <v>175</v>
      </c>
      <c r="C5" s="281"/>
      <c r="D5" s="282"/>
    </row>
    <row r="6" spans="1:4" ht="61.5" customHeight="1">
      <c r="B6" s="283" t="s">
        <v>147</v>
      </c>
      <c r="C6" s="284"/>
      <c r="D6" s="285"/>
    </row>
    <row r="7" spans="1:4">
      <c r="B7" s="37"/>
      <c r="C7" s="37"/>
      <c r="D7" s="37"/>
    </row>
    <row r="8" spans="1:4" ht="15.75">
      <c r="A8" s="40"/>
      <c r="B8" s="66" t="s">
        <v>24</v>
      </c>
      <c r="C8" s="67"/>
      <c r="D8" s="68"/>
    </row>
    <row r="9" spans="1:4">
      <c r="B9" s="42" t="s">
        <v>34</v>
      </c>
      <c r="D9" s="44" t="s">
        <v>152</v>
      </c>
    </row>
    <row r="10" spans="1:4">
      <c r="B10" s="42" t="s">
        <v>33</v>
      </c>
      <c r="D10" s="44" t="s">
        <v>151</v>
      </c>
    </row>
    <row r="11" spans="1:4">
      <c r="B11" s="42" t="s">
        <v>48</v>
      </c>
      <c r="D11" s="36" t="s">
        <v>37</v>
      </c>
    </row>
    <row r="12" spans="1:4">
      <c r="B12" s="42" t="s">
        <v>75</v>
      </c>
      <c r="D12" s="36" t="s">
        <v>76</v>
      </c>
    </row>
    <row r="13" spans="1:4">
      <c r="B13" s="42" t="s">
        <v>77</v>
      </c>
      <c r="D13" s="36" t="s">
        <v>150</v>
      </c>
    </row>
    <row r="14" spans="1:4">
      <c r="B14" s="42" t="s">
        <v>38</v>
      </c>
      <c r="D14" s="36" t="s">
        <v>39</v>
      </c>
    </row>
    <row r="15" spans="1:4">
      <c r="B15" s="45" t="s">
        <v>29</v>
      </c>
      <c r="D15" s="44" t="s">
        <v>30</v>
      </c>
    </row>
    <row r="16" spans="1:4">
      <c r="B16" s="45" t="s">
        <v>176</v>
      </c>
      <c r="D16" s="44" t="s">
        <v>78</v>
      </c>
    </row>
    <row r="17" spans="2:4">
      <c r="B17" s="45" t="s">
        <v>35</v>
      </c>
      <c r="D17" s="44" t="s">
        <v>36</v>
      </c>
    </row>
    <row r="18" spans="2:4">
      <c r="B18" s="42" t="s">
        <v>148</v>
      </c>
      <c r="D18" s="36" t="s">
        <v>41</v>
      </c>
    </row>
    <row r="19" spans="2:4">
      <c r="B19" s="42" t="s">
        <v>32</v>
      </c>
      <c r="D19" s="44" t="s">
        <v>14</v>
      </c>
    </row>
    <row r="20" spans="2:4">
      <c r="B20" s="42" t="s">
        <v>31</v>
      </c>
      <c r="D20" s="44" t="s">
        <v>11</v>
      </c>
    </row>
    <row r="21" spans="2:4">
      <c r="B21" s="41" t="s">
        <v>25</v>
      </c>
      <c r="D21" s="43" t="s">
        <v>26</v>
      </c>
    </row>
    <row r="22" spans="2:4">
      <c r="B22" s="41" t="s">
        <v>79</v>
      </c>
      <c r="D22" s="43" t="s">
        <v>80</v>
      </c>
    </row>
    <row r="23" spans="2:4">
      <c r="B23" s="42" t="s">
        <v>149</v>
      </c>
      <c r="D23" s="36" t="s">
        <v>40</v>
      </c>
    </row>
    <row r="24" spans="2:4">
      <c r="B24" s="42"/>
    </row>
    <row r="27" spans="2:4" ht="243.75" customHeight="1">
      <c r="B27" s="286" t="s">
        <v>27</v>
      </c>
      <c r="C27" s="287"/>
      <c r="D27" s="288"/>
    </row>
  </sheetData>
  <sheetProtection selectLockedCells="1"/>
  <mergeCells count="4">
    <mergeCell ref="B4:D4"/>
    <mergeCell ref="B5:D5"/>
    <mergeCell ref="B6:D6"/>
    <mergeCell ref="B27:D27"/>
  </mergeCells>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6699"/>
  </sheetPr>
  <dimension ref="A1:AF70"/>
  <sheetViews>
    <sheetView showGridLines="0" zoomScale="80" zoomScaleNormal="80" workbookViewId="0">
      <pane xSplit="2" topLeftCell="C1" activePane="topRight" state="frozen"/>
      <selection pane="topRight" activeCell="B1" sqref="B1"/>
    </sheetView>
  </sheetViews>
  <sheetFormatPr defaultRowHeight="15"/>
  <cols>
    <col min="2" max="2" width="47.28515625" style="4" customWidth="1"/>
    <col min="3" max="3" width="13.7109375" style="4" customWidth="1"/>
    <col min="4" max="4" width="13.7109375" customWidth="1"/>
    <col min="5" max="11" width="13.7109375" style="2" customWidth="1"/>
    <col min="12" max="12" width="13.7109375" style="1" customWidth="1"/>
    <col min="13" max="16" width="13.7109375" style="2" customWidth="1"/>
    <col min="17" max="19" width="13.7109375" customWidth="1"/>
    <col min="20" max="20" width="13.7109375" style="3" customWidth="1"/>
    <col min="21" max="22" width="13.7109375" customWidth="1"/>
    <col min="23" max="23" width="13.7109375" style="2" customWidth="1"/>
    <col min="24" max="26" width="13.7109375" customWidth="1"/>
    <col min="27" max="27" width="13.7109375" style="3" customWidth="1"/>
    <col min="28" max="31" width="13.7109375" customWidth="1"/>
    <col min="32" max="39" width="10.7109375" customWidth="1"/>
    <col min="40" max="41" width="15.7109375" customWidth="1"/>
    <col min="42" max="49" width="10.7109375" customWidth="1"/>
    <col min="50" max="51" width="15.7109375" customWidth="1"/>
    <col min="52" max="59" width="10.7109375" customWidth="1"/>
    <col min="60" max="61" width="15.7109375" customWidth="1"/>
  </cols>
  <sheetData>
    <row r="1" spans="1:31" ht="29.25" thickTop="1" thickBot="1">
      <c r="A1" s="46"/>
      <c r="B1" s="47" t="s">
        <v>49</v>
      </c>
      <c r="C1" s="48"/>
      <c r="D1" s="48"/>
      <c r="E1" s="48"/>
      <c r="F1" s="48"/>
      <c r="G1" s="48"/>
      <c r="H1" s="48"/>
      <c r="I1" s="48"/>
      <c r="J1" s="48"/>
      <c r="K1" s="49"/>
    </row>
    <row r="2" spans="1:31" ht="117" customHeight="1" thickTop="1" thickBot="1">
      <c r="A2" s="305" t="s">
        <v>203</v>
      </c>
      <c r="B2" s="305"/>
      <c r="C2" s="305"/>
      <c r="D2" s="305"/>
      <c r="E2" s="305"/>
      <c r="F2" s="305"/>
      <c r="G2" s="305"/>
      <c r="H2" s="305"/>
      <c r="I2" s="305"/>
      <c r="J2" s="305"/>
      <c r="K2" s="305"/>
    </row>
    <row r="3" spans="1:31" ht="30" customHeight="1" thickTop="1" thickBot="1">
      <c r="A3" s="80" t="s">
        <v>0</v>
      </c>
      <c r="B3" s="289" t="s">
        <v>42</v>
      </c>
      <c r="C3" s="291"/>
      <c r="D3" s="292"/>
      <c r="E3" s="292"/>
      <c r="F3" s="292"/>
      <c r="G3" s="292"/>
      <c r="H3" s="292"/>
      <c r="I3" s="292"/>
      <c r="J3" s="292"/>
      <c r="K3" s="293"/>
    </row>
    <row r="4" spans="1:31" ht="9" customHeight="1" thickTop="1" thickBot="1">
      <c r="A4" s="81"/>
      <c r="B4" s="290"/>
      <c r="C4" s="82"/>
      <c r="D4" s="82"/>
      <c r="E4" s="82"/>
      <c r="F4" s="83"/>
      <c r="G4" s="84"/>
      <c r="H4" s="85"/>
      <c r="I4" s="86"/>
      <c r="J4" s="86"/>
      <c r="K4" s="86"/>
    </row>
    <row r="5" spans="1:31" ht="15.75" thickTop="1">
      <c r="B5"/>
      <c r="C5"/>
      <c r="D5" s="4"/>
      <c r="E5"/>
    </row>
    <row r="6" spans="1:31" s="236" customFormat="1" ht="23.25" customHeight="1" thickBot="1">
      <c r="A6" s="235" t="s">
        <v>185</v>
      </c>
      <c r="D6" s="237"/>
      <c r="L6" s="238"/>
      <c r="T6" s="239"/>
      <c r="AA6" s="239"/>
    </row>
    <row r="7" spans="1:31" ht="16.5" customHeight="1" thickTop="1" thickBot="1">
      <c r="A7" s="50" t="s">
        <v>43</v>
      </c>
      <c r="B7" s="201" t="s">
        <v>11</v>
      </c>
      <c r="C7" s="78">
        <v>0</v>
      </c>
      <c r="D7" s="204" t="s">
        <v>204</v>
      </c>
      <c r="E7" s="4"/>
      <c r="F7" s="4"/>
      <c r="G7" s="4"/>
      <c r="H7" s="4"/>
      <c r="I7" s="4"/>
      <c r="J7" s="4"/>
      <c r="K7" s="4"/>
    </row>
    <row r="8" spans="1:31" ht="16.5" thickTop="1" thickBot="1">
      <c r="A8" s="50" t="s">
        <v>44</v>
      </c>
      <c r="B8" s="201" t="s">
        <v>14</v>
      </c>
      <c r="C8" s="78">
        <v>0</v>
      </c>
      <c r="D8" s="204" t="s">
        <v>204</v>
      </c>
      <c r="E8" s="4"/>
      <c r="F8" s="4"/>
      <c r="G8" s="4"/>
      <c r="H8" s="4"/>
      <c r="I8" s="4"/>
      <c r="J8" s="4"/>
      <c r="K8" s="4"/>
    </row>
    <row r="9" spans="1:31" ht="16.5" thickTop="1" thickBot="1">
      <c r="A9" s="50" t="s">
        <v>45</v>
      </c>
      <c r="B9" s="201" t="s">
        <v>187</v>
      </c>
      <c r="C9" s="78">
        <v>0</v>
      </c>
      <c r="D9" s="204" t="s">
        <v>204</v>
      </c>
      <c r="E9" s="139"/>
    </row>
    <row r="10" spans="1:31" ht="16.5" thickTop="1" thickBot="1">
      <c r="A10" s="50" t="s">
        <v>54</v>
      </c>
      <c r="B10" s="201" t="s">
        <v>188</v>
      </c>
      <c r="C10" s="78">
        <v>0</v>
      </c>
      <c r="D10" s="204" t="s">
        <v>204</v>
      </c>
      <c r="E10" s="139"/>
    </row>
    <row r="11" spans="1:31" s="5" customFormat="1" ht="15.75" thickTop="1">
      <c r="A11" s="199"/>
      <c r="B11" s="6"/>
      <c r="C11" s="6"/>
      <c r="E11" s="7"/>
      <c r="F11" s="7"/>
      <c r="G11" s="7"/>
      <c r="H11" s="8"/>
      <c r="I11" s="9"/>
      <c r="J11" s="9"/>
      <c r="K11" s="9"/>
      <c r="L11" s="10"/>
      <c r="M11" s="9"/>
      <c r="N11" s="9"/>
      <c r="O11" s="9"/>
      <c r="P11" s="9"/>
      <c r="Q11" s="11"/>
      <c r="R11" s="11"/>
      <c r="S11" s="12"/>
      <c r="T11" s="12"/>
      <c r="U11" s="13"/>
      <c r="V11" s="11"/>
      <c r="W11" s="9"/>
      <c r="X11" s="11"/>
      <c r="Y11" s="11"/>
      <c r="Z11" s="12"/>
      <c r="AA11" s="12"/>
      <c r="AB11" s="13"/>
      <c r="AC11" s="11"/>
      <c r="AD11" s="11"/>
      <c r="AE11" s="12"/>
    </row>
    <row r="12" spans="1:31" s="242" customFormat="1" ht="21.75" customHeight="1" thickBot="1">
      <c r="A12" s="240" t="s">
        <v>177</v>
      </c>
      <c r="B12" s="241"/>
      <c r="C12" s="241"/>
      <c r="E12" s="243"/>
      <c r="F12" s="243"/>
      <c r="G12" s="243"/>
      <c r="I12" s="240"/>
      <c r="J12" s="240"/>
      <c r="K12" s="240"/>
      <c r="L12" s="244"/>
      <c r="M12" s="240"/>
      <c r="N12" s="240"/>
      <c r="O12" s="240"/>
      <c r="P12" s="240"/>
      <c r="Q12" s="245"/>
      <c r="R12" s="245"/>
      <c r="S12" s="246"/>
      <c r="T12" s="246"/>
      <c r="U12" s="247"/>
      <c r="V12" s="245"/>
      <c r="W12" s="240"/>
      <c r="X12" s="245"/>
      <c r="Y12" s="245"/>
      <c r="Z12" s="246"/>
      <c r="AA12" s="246"/>
      <c r="AB12" s="247"/>
      <c r="AC12" s="245"/>
      <c r="AD12" s="245"/>
      <c r="AE12" s="246"/>
    </row>
    <row r="13" spans="1:31" ht="31.5" thickTop="1" thickBot="1">
      <c r="A13" s="202" t="s">
        <v>56</v>
      </c>
      <c r="B13" s="200" t="s">
        <v>160</v>
      </c>
      <c r="C13" s="78">
        <v>0</v>
      </c>
      <c r="D13" s="272" t="s">
        <v>205</v>
      </c>
      <c r="E13" s="139"/>
      <c r="J13" s="17"/>
      <c r="K13" s="17"/>
      <c r="L13" s="203"/>
    </row>
    <row r="14" spans="1:31" ht="16.5" thickTop="1" thickBot="1">
      <c r="A14" s="202" t="s">
        <v>155</v>
      </c>
      <c r="B14" s="201" t="s">
        <v>156</v>
      </c>
      <c r="C14" s="78">
        <v>0</v>
      </c>
      <c r="D14" s="272" t="s">
        <v>205</v>
      </c>
      <c r="E14" s="139"/>
      <c r="L14" s="203"/>
    </row>
    <row r="15" spans="1:31" ht="16.5" thickTop="1" thickBot="1">
      <c r="A15" s="202" t="s">
        <v>158</v>
      </c>
      <c r="B15" s="201" t="s">
        <v>157</v>
      </c>
      <c r="C15" s="78">
        <v>0</v>
      </c>
      <c r="D15" s="272" t="s">
        <v>205</v>
      </c>
      <c r="E15" s="139"/>
    </row>
    <row r="16" spans="1:31" ht="18.75" customHeight="1" thickTop="1">
      <c r="A16" s="306" t="s">
        <v>159</v>
      </c>
      <c r="B16" s="306"/>
      <c r="C16" s="248">
        <f>SUM(C13:C15)</f>
        <v>0</v>
      </c>
      <c r="D16" s="272" t="s">
        <v>205</v>
      </c>
      <c r="E16" s="139"/>
    </row>
    <row r="17" spans="1:32" ht="15.75" thickBot="1">
      <c r="B17"/>
      <c r="C17"/>
      <c r="E17"/>
      <c r="F17"/>
      <c r="G17"/>
      <c r="H17"/>
      <c r="I17"/>
      <c r="J17"/>
      <c r="K17"/>
      <c r="L17"/>
      <c r="M17"/>
      <c r="N17"/>
      <c r="O17"/>
      <c r="P17"/>
      <c r="T17"/>
      <c r="W17"/>
      <c r="AA17"/>
    </row>
    <row r="18" spans="1:32" s="5" customFormat="1" ht="30" customHeight="1" thickTop="1" thickBot="1">
      <c r="A18" s="80" t="s">
        <v>1</v>
      </c>
      <c r="B18" s="289" t="s">
        <v>89</v>
      </c>
      <c r="C18" s="291"/>
      <c r="D18" s="292"/>
      <c r="E18" s="292"/>
      <c r="F18" s="292"/>
      <c r="G18" s="292"/>
      <c r="H18" s="292"/>
      <c r="I18" s="292"/>
      <c r="J18" s="292"/>
      <c r="K18" s="293"/>
      <c r="L18" s="10"/>
      <c r="M18" s="9"/>
      <c r="N18" s="9"/>
      <c r="O18" s="9"/>
      <c r="P18" s="9"/>
      <c r="Q18" s="11"/>
      <c r="R18" s="11"/>
      <c r="S18" s="12"/>
      <c r="T18" s="12"/>
      <c r="U18" s="13"/>
      <c r="V18" s="11"/>
      <c r="W18" s="9"/>
      <c r="X18" s="11"/>
      <c r="Y18" s="11"/>
      <c r="Z18" s="12"/>
      <c r="AA18" s="12"/>
      <c r="AB18" s="13"/>
      <c r="AC18" s="11"/>
      <c r="AD18" s="11"/>
      <c r="AE18" s="12"/>
    </row>
    <row r="19" spans="1:32" s="5" customFormat="1" ht="9" customHeight="1" thickTop="1" thickBot="1">
      <c r="A19" s="81"/>
      <c r="B19" s="290"/>
      <c r="C19" s="82"/>
      <c r="D19" s="82"/>
      <c r="E19" s="82"/>
      <c r="F19" s="83"/>
      <c r="G19" s="84"/>
      <c r="H19" s="85"/>
      <c r="I19" s="86"/>
      <c r="J19" s="86"/>
      <c r="K19" s="86"/>
      <c r="L19" s="10"/>
      <c r="M19" s="9"/>
      <c r="N19" s="9"/>
      <c r="O19" s="9"/>
      <c r="P19" s="9"/>
      <c r="Q19" s="11"/>
      <c r="R19" s="11"/>
      <c r="S19" s="12"/>
      <c r="T19" s="12"/>
      <c r="U19" s="13"/>
      <c r="V19" s="11"/>
      <c r="W19" s="9"/>
      <c r="X19" s="11"/>
      <c r="Y19" s="11"/>
      <c r="Z19" s="12"/>
      <c r="AA19" s="12"/>
      <c r="AB19" s="13"/>
      <c r="AC19" s="11"/>
      <c r="AD19" s="11"/>
      <c r="AE19" s="12"/>
    </row>
    <row r="20" spans="1:32" ht="9" customHeight="1" thickTop="1">
      <c r="B20"/>
      <c r="C20"/>
      <c r="E20"/>
      <c r="F20"/>
      <c r="G20"/>
      <c r="H20"/>
      <c r="I20"/>
      <c r="J20"/>
      <c r="K20"/>
      <c r="L20"/>
      <c r="M20"/>
      <c r="N20"/>
      <c r="O20"/>
      <c r="P20"/>
      <c r="T20"/>
      <c r="W20"/>
      <c r="AA20"/>
    </row>
    <row r="21" spans="1:32" s="5" customFormat="1">
      <c r="A21" s="14"/>
      <c r="B21" s="15"/>
      <c r="C21" s="297" t="s">
        <v>63</v>
      </c>
      <c r="D21" s="297"/>
      <c r="E21" s="297"/>
      <c r="F21" s="297"/>
      <c r="G21" s="297"/>
      <c r="H21" s="297"/>
      <c r="I21" s="297"/>
      <c r="J21" s="297"/>
      <c r="K21" s="297"/>
      <c r="L21" s="16"/>
      <c r="M21" s="296" t="s">
        <v>64</v>
      </c>
      <c r="N21" s="296"/>
      <c r="O21" s="296"/>
      <c r="P21" s="296"/>
      <c r="Q21" s="296"/>
      <c r="R21" s="296"/>
      <c r="S21" s="296"/>
      <c r="T21" s="296"/>
      <c r="U21" s="296"/>
      <c r="V21" s="9"/>
      <c r="W21" s="296" t="s">
        <v>65</v>
      </c>
      <c r="X21" s="296"/>
      <c r="Y21" s="296"/>
      <c r="Z21" s="296"/>
      <c r="AA21" s="296"/>
      <c r="AB21" s="296"/>
      <c r="AC21" s="296"/>
      <c r="AD21" s="296"/>
      <c r="AE21" s="296"/>
      <c r="AF21" s="9"/>
    </row>
    <row r="22" spans="1:32" s="17" customFormat="1" ht="45.75" thickBot="1">
      <c r="B22" s="142" t="s">
        <v>4</v>
      </c>
      <c r="C22" s="18" t="s">
        <v>5</v>
      </c>
      <c r="D22" s="18" t="s">
        <v>61</v>
      </c>
      <c r="E22" s="18" t="s">
        <v>62</v>
      </c>
      <c r="F22" s="18" t="s">
        <v>206</v>
      </c>
      <c r="G22" s="18" t="s">
        <v>8</v>
      </c>
      <c r="H22" s="19" t="s">
        <v>51</v>
      </c>
      <c r="I22" s="18" t="s">
        <v>50</v>
      </c>
      <c r="J22" s="19" t="s">
        <v>53</v>
      </c>
      <c r="K22" s="19" t="s">
        <v>28</v>
      </c>
      <c r="M22" s="18" t="s">
        <v>9</v>
      </c>
      <c r="N22" s="18" t="s">
        <v>61</v>
      </c>
      <c r="O22" s="18" t="s">
        <v>62</v>
      </c>
      <c r="P22" s="18" t="s">
        <v>206</v>
      </c>
      <c r="Q22" s="18" t="s">
        <v>8</v>
      </c>
      <c r="R22" s="19" t="s">
        <v>51</v>
      </c>
      <c r="S22" s="18" t="s">
        <v>50</v>
      </c>
      <c r="T22" s="19" t="s">
        <v>53</v>
      </c>
      <c r="U22" s="19" t="s">
        <v>28</v>
      </c>
      <c r="V22" s="20"/>
      <c r="W22" s="18" t="s">
        <v>9</v>
      </c>
      <c r="X22" s="18" t="s">
        <v>61</v>
      </c>
      <c r="Y22" s="18" t="s">
        <v>62</v>
      </c>
      <c r="Z22" s="18" t="s">
        <v>206</v>
      </c>
      <c r="AA22" s="18" t="s">
        <v>8</v>
      </c>
      <c r="AB22" s="19" t="s">
        <v>51</v>
      </c>
      <c r="AC22" s="18" t="s">
        <v>50</v>
      </c>
      <c r="AD22" s="19" t="s">
        <v>53</v>
      </c>
      <c r="AE22" s="19" t="s">
        <v>28</v>
      </c>
      <c r="AF22" s="20"/>
    </row>
    <row r="23" spans="1:32" s="17" customFormat="1" ht="15" customHeight="1" thickTop="1" thickBot="1">
      <c r="B23" s="140" t="s">
        <v>10</v>
      </c>
      <c r="C23" s="22" t="s">
        <v>11</v>
      </c>
      <c r="D23" s="79">
        <v>0</v>
      </c>
      <c r="E23" s="79">
        <v>0</v>
      </c>
      <c r="F23" s="273">
        <f>(D23/1000)*E23</f>
        <v>0</v>
      </c>
      <c r="G23" s="23">
        <f>$C$7+($C$16/1000)</f>
        <v>0</v>
      </c>
      <c r="H23" s="24">
        <f>F23*G23</f>
        <v>0</v>
      </c>
      <c r="I23" s="79">
        <v>0</v>
      </c>
      <c r="J23" s="54">
        <f>F23*I23</f>
        <v>0</v>
      </c>
      <c r="K23" s="52">
        <f>H23*I23</f>
        <v>0</v>
      </c>
      <c r="M23" s="17" t="s">
        <v>12</v>
      </c>
      <c r="N23" s="79">
        <v>0</v>
      </c>
      <c r="O23" s="79">
        <v>0</v>
      </c>
      <c r="P23" s="273">
        <f>(N23/1000)*O23</f>
        <v>0</v>
      </c>
      <c r="Q23" s="23">
        <f>$C$9+($C$16/1000)</f>
        <v>0</v>
      </c>
      <c r="R23" s="24">
        <f>P23*Q23</f>
        <v>0</v>
      </c>
      <c r="S23" s="79">
        <v>0</v>
      </c>
      <c r="T23" s="54">
        <f>P23*S23</f>
        <v>0</v>
      </c>
      <c r="U23" s="52">
        <f>R23*S23</f>
        <v>0</v>
      </c>
      <c r="V23" s="25"/>
      <c r="W23" s="17" t="s">
        <v>13</v>
      </c>
      <c r="X23" s="79">
        <v>0</v>
      </c>
      <c r="Y23" s="79">
        <v>0</v>
      </c>
      <c r="Z23" s="273">
        <f>(X23/1000)*Y23</f>
        <v>0</v>
      </c>
      <c r="AA23" s="23">
        <f>$C$10+($C$16/1000)</f>
        <v>0</v>
      </c>
      <c r="AB23" s="24">
        <f>Z23*AA23</f>
        <v>0</v>
      </c>
      <c r="AC23" s="79">
        <v>0</v>
      </c>
      <c r="AD23" s="54">
        <f>Z23*AC23</f>
        <v>0</v>
      </c>
      <c r="AE23" s="52">
        <f>AB23*AC23</f>
        <v>0</v>
      </c>
      <c r="AF23" s="25"/>
    </row>
    <row r="24" spans="1:32" s="17" customFormat="1" ht="16.5" thickTop="1" thickBot="1">
      <c r="B24" s="141" t="s">
        <v>15</v>
      </c>
      <c r="C24" s="22" t="s">
        <v>11</v>
      </c>
      <c r="D24" s="79">
        <v>0</v>
      </c>
      <c r="E24" s="79">
        <v>0</v>
      </c>
      <c r="F24" s="273">
        <f>(D24/1000)*E24</f>
        <v>0</v>
      </c>
      <c r="G24" s="23">
        <f>$C$7+($C$16/1000)</f>
        <v>0</v>
      </c>
      <c r="H24" s="24">
        <f t="shared" ref="H24:H26" si="0">F24*G24</f>
        <v>0</v>
      </c>
      <c r="I24" s="79">
        <v>0</v>
      </c>
      <c r="J24" s="54">
        <f t="shared" ref="J24:J26" si="1">F24*I24</f>
        <v>0</v>
      </c>
      <c r="K24" s="52">
        <f>H24*I24</f>
        <v>0</v>
      </c>
      <c r="M24" s="17" t="s">
        <v>12</v>
      </c>
      <c r="N24" s="79">
        <v>0</v>
      </c>
      <c r="O24" s="79">
        <v>0</v>
      </c>
      <c r="P24" s="273">
        <f>(N24/1000)*O24</f>
        <v>0</v>
      </c>
      <c r="Q24" s="23">
        <f>$C$9+($C$16/1000)</f>
        <v>0</v>
      </c>
      <c r="R24" s="24">
        <f t="shared" ref="R24:R26" si="2">P24*Q24</f>
        <v>0</v>
      </c>
      <c r="S24" s="79">
        <v>0</v>
      </c>
      <c r="T24" s="54">
        <f t="shared" ref="T24:T26" si="3">P24*S24</f>
        <v>0</v>
      </c>
      <c r="U24" s="52">
        <f>R24*S24</f>
        <v>0</v>
      </c>
      <c r="V24" s="25"/>
      <c r="W24" s="17" t="s">
        <v>13</v>
      </c>
      <c r="X24" s="79">
        <v>0</v>
      </c>
      <c r="Y24" s="79">
        <v>0</v>
      </c>
      <c r="Z24" s="273">
        <f>(X24/1000)*Y24</f>
        <v>0</v>
      </c>
      <c r="AA24" s="23">
        <f>$C$10+($C$16/1000)</f>
        <v>0</v>
      </c>
      <c r="AB24" s="24">
        <f t="shared" ref="AB24:AB26" si="4">Z24*AA24</f>
        <v>0</v>
      </c>
      <c r="AC24" s="79">
        <v>0</v>
      </c>
      <c r="AD24" s="54">
        <f t="shared" ref="AD24:AD26" si="5">Z24*AC24</f>
        <v>0</v>
      </c>
      <c r="AE24" s="52">
        <f>AB24*AC24</f>
        <v>0</v>
      </c>
      <c r="AF24" s="25"/>
    </row>
    <row r="25" spans="1:32" s="17" customFormat="1" ht="16.5" thickTop="1" thickBot="1">
      <c r="B25" s="141" t="s">
        <v>16</v>
      </c>
      <c r="C25" s="22" t="s">
        <v>11</v>
      </c>
      <c r="D25" s="79">
        <v>0</v>
      </c>
      <c r="E25" s="79">
        <v>0</v>
      </c>
      <c r="F25" s="273">
        <f t="shared" ref="F25:F26" si="6">(D25/1000)*E25</f>
        <v>0</v>
      </c>
      <c r="G25" s="23">
        <f>$C$7+($C$16/1000)</f>
        <v>0</v>
      </c>
      <c r="H25" s="24">
        <f t="shared" si="0"/>
        <v>0</v>
      </c>
      <c r="I25" s="79">
        <v>0</v>
      </c>
      <c r="J25" s="54">
        <f t="shared" si="1"/>
        <v>0</v>
      </c>
      <c r="K25" s="52">
        <f>H25*I25</f>
        <v>0</v>
      </c>
      <c r="M25" s="17" t="s">
        <v>12</v>
      </c>
      <c r="N25" s="79">
        <v>0</v>
      </c>
      <c r="O25" s="79">
        <v>0</v>
      </c>
      <c r="P25" s="273">
        <f t="shared" ref="P25:P26" si="7">(N25/1000)*O25</f>
        <v>0</v>
      </c>
      <c r="Q25" s="23">
        <f>$C$9+($C$16/1000)</f>
        <v>0</v>
      </c>
      <c r="R25" s="24">
        <f t="shared" si="2"/>
        <v>0</v>
      </c>
      <c r="S25" s="79">
        <v>0</v>
      </c>
      <c r="T25" s="54">
        <f t="shared" si="3"/>
        <v>0</v>
      </c>
      <c r="U25" s="52">
        <f>R25*S25</f>
        <v>0</v>
      </c>
      <c r="V25" s="25"/>
      <c r="W25" s="17" t="s">
        <v>13</v>
      </c>
      <c r="X25" s="79">
        <v>0</v>
      </c>
      <c r="Y25" s="79">
        <v>0</v>
      </c>
      <c r="Z25" s="273">
        <f t="shared" ref="Z25:Z26" si="8">(X25/1000)*Y25</f>
        <v>0</v>
      </c>
      <c r="AA25" s="23">
        <f>$C$10+($C$16/1000)</f>
        <v>0</v>
      </c>
      <c r="AB25" s="24">
        <f t="shared" si="4"/>
        <v>0</v>
      </c>
      <c r="AC25" s="79">
        <v>0</v>
      </c>
      <c r="AD25" s="54">
        <f t="shared" si="5"/>
        <v>0</v>
      </c>
      <c r="AE25" s="52">
        <f>AB25*AC25</f>
        <v>0</v>
      </c>
      <c r="AF25" s="25"/>
    </row>
    <row r="26" spans="1:32" s="17" customFormat="1" ht="16.5" thickTop="1" thickBot="1">
      <c r="B26" s="141" t="s">
        <v>17</v>
      </c>
      <c r="C26" s="22" t="s">
        <v>11</v>
      </c>
      <c r="D26" s="79">
        <v>0</v>
      </c>
      <c r="E26" s="79">
        <v>0</v>
      </c>
      <c r="F26" s="273">
        <f t="shared" si="6"/>
        <v>0</v>
      </c>
      <c r="G26" s="23">
        <f>$C$7+($C$16/1000)</f>
        <v>0</v>
      </c>
      <c r="H26" s="24">
        <f t="shared" si="0"/>
        <v>0</v>
      </c>
      <c r="I26" s="79">
        <v>0</v>
      </c>
      <c r="J26" s="54">
        <f t="shared" si="1"/>
        <v>0</v>
      </c>
      <c r="K26" s="52">
        <f>H26*I26</f>
        <v>0</v>
      </c>
      <c r="M26" s="17" t="s">
        <v>12</v>
      </c>
      <c r="N26" s="79">
        <v>0</v>
      </c>
      <c r="O26" s="79">
        <v>0</v>
      </c>
      <c r="P26" s="273">
        <f t="shared" si="7"/>
        <v>0</v>
      </c>
      <c r="Q26" s="23">
        <f>$C$9+($C$16/1000)</f>
        <v>0</v>
      </c>
      <c r="R26" s="24">
        <f t="shared" si="2"/>
        <v>0</v>
      </c>
      <c r="S26" s="79">
        <v>0</v>
      </c>
      <c r="T26" s="54">
        <f t="shared" si="3"/>
        <v>0</v>
      </c>
      <c r="U26" s="52">
        <f>R26*S26</f>
        <v>0</v>
      </c>
      <c r="V26" s="25"/>
      <c r="W26" s="17" t="s">
        <v>13</v>
      </c>
      <c r="X26" s="79">
        <v>0</v>
      </c>
      <c r="Y26" s="79">
        <v>0</v>
      </c>
      <c r="Z26" s="273">
        <f t="shared" si="8"/>
        <v>0</v>
      </c>
      <c r="AA26" s="23">
        <f>$C$10+($C$16/1000)</f>
        <v>0</v>
      </c>
      <c r="AB26" s="24">
        <f t="shared" si="4"/>
        <v>0</v>
      </c>
      <c r="AC26" s="79">
        <v>0</v>
      </c>
      <c r="AD26" s="54">
        <f t="shared" si="5"/>
        <v>0</v>
      </c>
      <c r="AE26" s="52">
        <f>AB26*AC26</f>
        <v>0</v>
      </c>
      <c r="AF26" s="25"/>
    </row>
    <row r="27" spans="1:32" s="17" customFormat="1" ht="15" customHeight="1" thickTop="1">
      <c r="B27" s="143" t="s">
        <v>18</v>
      </c>
      <c r="C27" s="19"/>
      <c r="D27" s="27"/>
      <c r="E27" s="28"/>
      <c r="F27" s="28"/>
      <c r="G27" s="28"/>
      <c r="H27" s="29"/>
      <c r="I27" s="28"/>
      <c r="J27" s="55">
        <f>SUM(J23:J26)</f>
        <v>0</v>
      </c>
      <c r="K27" s="53">
        <f>SUM(K23:K26)</f>
        <v>0</v>
      </c>
      <c r="L27" s="30"/>
      <c r="M27" s="28"/>
      <c r="N27" s="28"/>
      <c r="O27" s="28"/>
      <c r="P27" s="28"/>
      <c r="Q27" s="28"/>
      <c r="R27" s="29"/>
      <c r="S27" s="28"/>
      <c r="T27" s="55">
        <f>SUM(T23:T26)</f>
        <v>0</v>
      </c>
      <c r="U27" s="53">
        <f>SUM(U23:U26)</f>
        <v>0</v>
      </c>
      <c r="V27" s="31"/>
      <c r="W27" s="28"/>
      <c r="X27" s="28"/>
      <c r="Y27" s="32"/>
      <c r="Z27" s="28"/>
      <c r="AA27" s="28"/>
      <c r="AB27" s="29"/>
      <c r="AC27" s="28"/>
      <c r="AD27" s="55">
        <f>SUM(AD23:AD26)</f>
        <v>0</v>
      </c>
      <c r="AE27" s="53">
        <f>SUM(AE23:AE26)</f>
        <v>0</v>
      </c>
      <c r="AF27" s="31"/>
    </row>
    <row r="28" spans="1:32">
      <c r="D28" s="33"/>
      <c r="E28"/>
      <c r="O28"/>
      <c r="P28" s="3"/>
      <c r="W28" s="3"/>
    </row>
    <row r="29" spans="1:32">
      <c r="B29" s="15"/>
      <c r="C29" s="295" t="s">
        <v>66</v>
      </c>
      <c r="D29" s="295"/>
      <c r="E29" s="295"/>
      <c r="F29" s="295"/>
      <c r="G29" s="295"/>
      <c r="H29" s="295"/>
      <c r="I29" s="295"/>
      <c r="J29" s="295"/>
      <c r="K29" s="295"/>
      <c r="L29" s="11"/>
      <c r="M29" s="295" t="s">
        <v>67</v>
      </c>
      <c r="N29" s="295"/>
      <c r="O29" s="295"/>
      <c r="P29" s="295"/>
      <c r="Q29" s="295"/>
      <c r="R29" s="295"/>
      <c r="S29" s="295"/>
      <c r="T29" s="295"/>
      <c r="U29" s="295"/>
      <c r="V29" s="5"/>
      <c r="W29" s="294" t="s">
        <v>68</v>
      </c>
      <c r="X29" s="294"/>
      <c r="Y29" s="294"/>
      <c r="Z29" s="294"/>
      <c r="AA29" s="294"/>
      <c r="AB29" s="294"/>
      <c r="AC29" s="294"/>
      <c r="AD29" s="294"/>
      <c r="AE29" s="294"/>
    </row>
    <row r="30" spans="1:32" ht="45.75" thickBot="1">
      <c r="B30" s="142" t="s">
        <v>4</v>
      </c>
      <c r="C30" s="18" t="s">
        <v>5</v>
      </c>
      <c r="D30" s="18" t="s">
        <v>6</v>
      </c>
      <c r="E30" s="18" t="s">
        <v>7</v>
      </c>
      <c r="F30" s="18" t="s">
        <v>207</v>
      </c>
      <c r="G30" s="18" t="s">
        <v>8</v>
      </c>
      <c r="H30" s="19" t="s">
        <v>52</v>
      </c>
      <c r="I30" s="18" t="s">
        <v>50</v>
      </c>
      <c r="J30" s="19" t="s">
        <v>53</v>
      </c>
      <c r="K30" s="19" t="s">
        <v>28</v>
      </c>
      <c r="L30" s="21"/>
      <c r="M30" s="18" t="s">
        <v>9</v>
      </c>
      <c r="N30" s="18" t="s">
        <v>61</v>
      </c>
      <c r="O30" s="18" t="s">
        <v>62</v>
      </c>
      <c r="P30" s="18" t="s">
        <v>207</v>
      </c>
      <c r="Q30" s="18" t="s">
        <v>8</v>
      </c>
      <c r="R30" s="19" t="s">
        <v>52</v>
      </c>
      <c r="S30" s="18" t="s">
        <v>50</v>
      </c>
      <c r="T30" s="19" t="s">
        <v>53</v>
      </c>
      <c r="U30" s="19" t="s">
        <v>28</v>
      </c>
      <c r="V30" s="17"/>
      <c r="W30" s="18" t="s">
        <v>9</v>
      </c>
      <c r="X30" s="18" t="s">
        <v>61</v>
      </c>
      <c r="Y30" s="18" t="s">
        <v>62</v>
      </c>
      <c r="Z30" s="18" t="s">
        <v>207</v>
      </c>
      <c r="AA30" s="18" t="s">
        <v>8</v>
      </c>
      <c r="AB30" s="19" t="s">
        <v>52</v>
      </c>
      <c r="AC30" s="18" t="s">
        <v>50</v>
      </c>
      <c r="AD30" s="19" t="s">
        <v>53</v>
      </c>
      <c r="AE30" s="19" t="s">
        <v>28</v>
      </c>
    </row>
    <row r="31" spans="1:32" ht="16.5" thickTop="1" thickBot="1">
      <c r="B31" s="140" t="s">
        <v>10</v>
      </c>
      <c r="C31" s="17" t="s">
        <v>14</v>
      </c>
      <c r="D31" s="79">
        <v>0</v>
      </c>
      <c r="E31" s="79">
        <v>0</v>
      </c>
      <c r="F31" s="273">
        <f>(D31/1000)*E31</f>
        <v>0</v>
      </c>
      <c r="G31" s="23">
        <f>$C$8+($C$16/1000)</f>
        <v>0</v>
      </c>
      <c r="H31" s="24">
        <f>F31*G31</f>
        <v>0</v>
      </c>
      <c r="I31" s="79">
        <v>0</v>
      </c>
      <c r="J31" s="54">
        <f>F31*I31</f>
        <v>0</v>
      </c>
      <c r="K31" s="52">
        <f>H31*I31</f>
        <v>0</v>
      </c>
      <c r="L31" s="26"/>
      <c r="M31" s="17" t="s">
        <v>12</v>
      </c>
      <c r="N31" s="79">
        <v>0</v>
      </c>
      <c r="O31" s="79">
        <v>0</v>
      </c>
      <c r="P31" s="273">
        <f>(N31/1000)*O31</f>
        <v>0</v>
      </c>
      <c r="Q31" s="23">
        <f>$C$9+($C$16/1000)</f>
        <v>0</v>
      </c>
      <c r="R31" s="24">
        <f>P31*Q31</f>
        <v>0</v>
      </c>
      <c r="S31" s="79">
        <v>0</v>
      </c>
      <c r="T31" s="54">
        <f>P31*S31</f>
        <v>0</v>
      </c>
      <c r="U31" s="52">
        <f>R31*S31</f>
        <v>0</v>
      </c>
      <c r="V31" s="17"/>
      <c r="W31" s="17" t="s">
        <v>13</v>
      </c>
      <c r="X31" s="79">
        <v>0</v>
      </c>
      <c r="Y31" s="79">
        <v>0</v>
      </c>
      <c r="Z31" s="273">
        <f>(X31/1000)*Y31</f>
        <v>0</v>
      </c>
      <c r="AA31" s="23">
        <f>$C$10+($C$16/1000)</f>
        <v>0</v>
      </c>
      <c r="AB31" s="24">
        <f>Z31*AA31</f>
        <v>0</v>
      </c>
      <c r="AC31" s="79">
        <v>0</v>
      </c>
      <c r="AD31" s="54">
        <f>Z31*AC31</f>
        <v>0</v>
      </c>
      <c r="AE31" s="52">
        <f>AB31*AC31</f>
        <v>0</v>
      </c>
    </row>
    <row r="32" spans="1:32" ht="16.5" thickTop="1" thickBot="1">
      <c r="B32" s="141" t="s">
        <v>15</v>
      </c>
      <c r="C32" s="17" t="s">
        <v>14</v>
      </c>
      <c r="D32" s="79">
        <v>0</v>
      </c>
      <c r="E32" s="79">
        <v>0</v>
      </c>
      <c r="F32" s="273">
        <f>(D32/1000)*E32</f>
        <v>0</v>
      </c>
      <c r="G32" s="23">
        <f>$C$8+($C$16/1000)</f>
        <v>0</v>
      </c>
      <c r="H32" s="24">
        <f t="shared" ref="H32:H34" si="9">F32*G32</f>
        <v>0</v>
      </c>
      <c r="I32" s="79">
        <v>0</v>
      </c>
      <c r="J32" s="54">
        <f t="shared" ref="J32:J34" si="10">F32*I32</f>
        <v>0</v>
      </c>
      <c r="K32" s="52">
        <f>H32*I32</f>
        <v>0</v>
      </c>
      <c r="L32" s="17"/>
      <c r="M32" s="17" t="s">
        <v>12</v>
      </c>
      <c r="N32" s="79">
        <v>0</v>
      </c>
      <c r="O32" s="79">
        <v>0</v>
      </c>
      <c r="P32" s="273">
        <f>(N32/1000)*O32</f>
        <v>0</v>
      </c>
      <c r="Q32" s="23">
        <f>$C$9+($C$16/1000)</f>
        <v>0</v>
      </c>
      <c r="R32" s="24">
        <f t="shared" ref="R32:R34" si="11">P32*Q32</f>
        <v>0</v>
      </c>
      <c r="S32" s="79">
        <v>0</v>
      </c>
      <c r="T32" s="54">
        <f t="shared" ref="T32:T34" si="12">P32*S32</f>
        <v>0</v>
      </c>
      <c r="U32" s="52">
        <f>R32*S32</f>
        <v>0</v>
      </c>
      <c r="V32" s="17"/>
      <c r="W32" s="17" t="s">
        <v>13</v>
      </c>
      <c r="X32" s="79">
        <v>0</v>
      </c>
      <c r="Y32" s="79">
        <v>0</v>
      </c>
      <c r="Z32" s="273">
        <f>(X32/1000)*Y32</f>
        <v>0</v>
      </c>
      <c r="AA32" s="23">
        <f>$C$10+($C$16/1000)</f>
        <v>0</v>
      </c>
      <c r="AB32" s="24">
        <f t="shared" ref="AB32:AB34" si="13">Z32*AA32</f>
        <v>0</v>
      </c>
      <c r="AC32" s="79">
        <v>0</v>
      </c>
      <c r="AD32" s="54">
        <f t="shared" ref="AD32:AD34" si="14">Z32*AC32</f>
        <v>0</v>
      </c>
      <c r="AE32" s="52">
        <f>AB32*AC32</f>
        <v>0</v>
      </c>
    </row>
    <row r="33" spans="1:31" ht="16.5" thickTop="1" thickBot="1">
      <c r="B33" s="141" t="s">
        <v>16</v>
      </c>
      <c r="C33" s="17" t="s">
        <v>14</v>
      </c>
      <c r="D33" s="79">
        <v>0</v>
      </c>
      <c r="E33" s="79">
        <v>0</v>
      </c>
      <c r="F33" s="273">
        <f t="shared" ref="F33:F34" si="15">(D33/1000)*E33</f>
        <v>0</v>
      </c>
      <c r="G33" s="23">
        <f>$C$8+($C$16/1000)</f>
        <v>0</v>
      </c>
      <c r="H33" s="24">
        <f t="shared" si="9"/>
        <v>0</v>
      </c>
      <c r="I33" s="79">
        <v>0</v>
      </c>
      <c r="J33" s="54">
        <f t="shared" si="10"/>
        <v>0</v>
      </c>
      <c r="K33" s="52">
        <f>H33*I33</f>
        <v>0</v>
      </c>
      <c r="L33" s="17"/>
      <c r="M33" s="17" t="s">
        <v>12</v>
      </c>
      <c r="N33" s="79">
        <v>0</v>
      </c>
      <c r="O33" s="79">
        <v>0</v>
      </c>
      <c r="P33" s="273">
        <f t="shared" ref="P33:P34" si="16">(N33/1000)*O33</f>
        <v>0</v>
      </c>
      <c r="Q33" s="23">
        <f>$C$9+($C$16/1000)</f>
        <v>0</v>
      </c>
      <c r="R33" s="24">
        <f t="shared" si="11"/>
        <v>0</v>
      </c>
      <c r="S33" s="79">
        <v>0</v>
      </c>
      <c r="T33" s="54">
        <f t="shared" si="12"/>
        <v>0</v>
      </c>
      <c r="U33" s="52">
        <f>R33*S33</f>
        <v>0</v>
      </c>
      <c r="V33" s="17"/>
      <c r="W33" s="17" t="s">
        <v>13</v>
      </c>
      <c r="X33" s="79">
        <v>0</v>
      </c>
      <c r="Y33" s="79">
        <v>0</v>
      </c>
      <c r="Z33" s="273">
        <f t="shared" ref="Z33:Z34" si="17">(X33/1000)*Y33</f>
        <v>0</v>
      </c>
      <c r="AA33" s="23">
        <f>$C$10+($C$16/1000)</f>
        <v>0</v>
      </c>
      <c r="AB33" s="24">
        <f t="shared" si="13"/>
        <v>0</v>
      </c>
      <c r="AC33" s="79">
        <v>0</v>
      </c>
      <c r="AD33" s="54">
        <f t="shared" si="14"/>
        <v>0</v>
      </c>
      <c r="AE33" s="52">
        <f>AB33*AC33</f>
        <v>0</v>
      </c>
    </row>
    <row r="34" spans="1:31" ht="16.5" thickTop="1" thickBot="1">
      <c r="B34" s="141" t="s">
        <v>17</v>
      </c>
      <c r="C34" s="17" t="s">
        <v>14</v>
      </c>
      <c r="D34" s="79">
        <v>0</v>
      </c>
      <c r="E34" s="79">
        <v>0</v>
      </c>
      <c r="F34" s="273">
        <f t="shared" si="15"/>
        <v>0</v>
      </c>
      <c r="G34" s="23">
        <f>$C$8+($C$16/1000)</f>
        <v>0</v>
      </c>
      <c r="H34" s="24">
        <f t="shared" si="9"/>
        <v>0</v>
      </c>
      <c r="I34" s="79">
        <v>0</v>
      </c>
      <c r="J34" s="54">
        <f t="shared" si="10"/>
        <v>0</v>
      </c>
      <c r="K34" s="52">
        <f>H34*I34</f>
        <v>0</v>
      </c>
      <c r="L34" s="17"/>
      <c r="M34" s="17" t="s">
        <v>12</v>
      </c>
      <c r="N34" s="79">
        <v>0</v>
      </c>
      <c r="O34" s="79">
        <v>0</v>
      </c>
      <c r="P34" s="273">
        <f t="shared" si="16"/>
        <v>0</v>
      </c>
      <c r="Q34" s="23">
        <f>$C$9+($C$16/1000)</f>
        <v>0</v>
      </c>
      <c r="R34" s="24">
        <f t="shared" si="11"/>
        <v>0</v>
      </c>
      <c r="S34" s="79">
        <v>0</v>
      </c>
      <c r="T34" s="54">
        <f t="shared" si="12"/>
        <v>0</v>
      </c>
      <c r="U34" s="52">
        <f>R34*S34</f>
        <v>0</v>
      </c>
      <c r="V34" s="17"/>
      <c r="W34" s="17" t="s">
        <v>13</v>
      </c>
      <c r="X34" s="79">
        <v>0</v>
      </c>
      <c r="Y34" s="79">
        <v>0</v>
      </c>
      <c r="Z34" s="273">
        <f t="shared" si="17"/>
        <v>0</v>
      </c>
      <c r="AA34" s="23">
        <f>$C$10+($C$16/1000)</f>
        <v>0</v>
      </c>
      <c r="AB34" s="24">
        <f t="shared" si="13"/>
        <v>0</v>
      </c>
      <c r="AC34" s="79">
        <v>0</v>
      </c>
      <c r="AD34" s="54">
        <f t="shared" si="14"/>
        <v>0</v>
      </c>
      <c r="AE34" s="52">
        <f>AB34*AC34</f>
        <v>0</v>
      </c>
    </row>
    <row r="35" spans="1:31" ht="15.75" thickTop="1">
      <c r="B35" s="143" t="s">
        <v>18</v>
      </c>
      <c r="C35" s="28"/>
      <c r="D35" s="28"/>
      <c r="E35" s="32"/>
      <c r="F35" s="28"/>
      <c r="G35" s="28"/>
      <c r="H35" s="29"/>
      <c r="I35" s="28"/>
      <c r="J35" s="55">
        <f>SUM(J31:J34)</f>
        <v>0</v>
      </c>
      <c r="K35" s="53">
        <f>SUM(K31:K34)</f>
        <v>0</v>
      </c>
      <c r="L35" s="30"/>
      <c r="M35" s="28"/>
      <c r="N35" s="28"/>
      <c r="O35" s="28"/>
      <c r="P35" s="28"/>
      <c r="Q35" s="28"/>
      <c r="R35" s="29">
        <f>SUM(R31:R34)</f>
        <v>0</v>
      </c>
      <c r="S35" s="28"/>
      <c r="T35" s="55">
        <f>SUM(T31:T34)</f>
        <v>0</v>
      </c>
      <c r="U35" s="53">
        <f>SUM(U31:U34)</f>
        <v>0</v>
      </c>
      <c r="V35" s="30"/>
      <c r="W35" s="28"/>
      <c r="X35" s="28"/>
      <c r="Y35" s="28"/>
      <c r="Z35" s="28"/>
      <c r="AA35" s="28"/>
      <c r="AB35" s="29">
        <f>SUM(AB31:AB34)</f>
        <v>0</v>
      </c>
      <c r="AC35" s="28"/>
      <c r="AD35" s="55">
        <f>SUM(AD31:AD34)</f>
        <v>0</v>
      </c>
      <c r="AE35" s="53">
        <f>SUM(AE31:AE34)</f>
        <v>0</v>
      </c>
    </row>
    <row r="36" spans="1:31">
      <c r="D36" s="33"/>
      <c r="E36"/>
      <c r="O36"/>
      <c r="P36" s="3"/>
      <c r="W36" s="3"/>
    </row>
    <row r="37" spans="1:31" ht="15.75" thickBot="1">
      <c r="D37" s="33"/>
      <c r="E37"/>
      <c r="O37"/>
      <c r="P37" s="3"/>
      <c r="W37" s="3"/>
    </row>
    <row r="38" spans="1:31" s="5" customFormat="1" ht="56.25" customHeight="1" thickTop="1" thickBot="1">
      <c r="A38" s="80" t="s">
        <v>19</v>
      </c>
      <c r="B38" s="289" t="s">
        <v>90</v>
      </c>
      <c r="C38" s="291" t="s">
        <v>208</v>
      </c>
      <c r="D38" s="292"/>
      <c r="E38" s="292"/>
      <c r="F38" s="292"/>
      <c r="G38" s="292"/>
      <c r="H38" s="292"/>
      <c r="I38" s="292"/>
      <c r="J38" s="292"/>
      <c r="K38" s="293"/>
      <c r="L38" s="10"/>
      <c r="M38" s="9"/>
      <c r="N38" s="9"/>
      <c r="O38" s="9"/>
      <c r="P38" s="9"/>
      <c r="Q38" s="11"/>
      <c r="R38" s="11"/>
      <c r="S38" s="12"/>
      <c r="T38" s="12"/>
      <c r="U38" s="13"/>
      <c r="V38" s="11"/>
      <c r="W38" s="9"/>
      <c r="X38" s="11"/>
      <c r="Y38" s="11"/>
      <c r="Z38" s="12"/>
      <c r="AA38" s="12"/>
      <c r="AB38" s="13"/>
      <c r="AC38" s="11"/>
      <c r="AD38" s="11"/>
      <c r="AE38" s="12"/>
    </row>
    <row r="39" spans="1:31" s="5" customFormat="1" ht="10.5" customHeight="1" thickTop="1" thickBot="1">
      <c r="A39" s="81"/>
      <c r="B39" s="290"/>
      <c r="C39" s="82"/>
      <c r="D39" s="82"/>
      <c r="E39" s="82"/>
      <c r="F39" s="83"/>
      <c r="G39" s="84"/>
      <c r="H39" s="85"/>
      <c r="I39" s="86"/>
      <c r="J39" s="86"/>
      <c r="K39" s="86"/>
      <c r="L39" s="10"/>
      <c r="M39" s="9"/>
      <c r="N39" s="9"/>
      <c r="O39" s="9"/>
      <c r="P39" s="9"/>
      <c r="Q39" s="11"/>
      <c r="R39" s="11"/>
      <c r="S39" s="12"/>
      <c r="T39" s="12"/>
      <c r="U39" s="13"/>
      <c r="V39" s="11"/>
      <c r="W39" s="9"/>
      <c r="X39" s="11"/>
      <c r="Y39" s="11"/>
      <c r="Z39" s="12"/>
      <c r="AA39" s="12"/>
      <c r="AB39" s="13"/>
      <c r="AC39" s="11"/>
      <c r="AD39" s="11"/>
      <c r="AE39" s="12"/>
    </row>
    <row r="40" spans="1:31" ht="10.5" customHeight="1" thickTop="1">
      <c r="B40"/>
      <c r="C40"/>
      <c r="E40"/>
      <c r="F40"/>
      <c r="G40"/>
      <c r="H40"/>
      <c r="I40"/>
      <c r="J40"/>
      <c r="K40"/>
      <c r="L40"/>
      <c r="M40"/>
      <c r="N40"/>
      <c r="O40"/>
      <c r="P40"/>
      <c r="T40"/>
      <c r="W40"/>
      <c r="AA40"/>
    </row>
    <row r="41" spans="1:31">
      <c r="A41" s="162"/>
      <c r="B41" s="195"/>
      <c r="C41" s="162"/>
      <c r="D41" s="162"/>
      <c r="E41" s="162"/>
      <c r="F41" s="162"/>
      <c r="G41" s="162"/>
      <c r="H41" s="162"/>
      <c r="I41" s="162"/>
      <c r="J41" s="162"/>
      <c r="K41" s="162"/>
      <c r="L41" s="162"/>
      <c r="M41" s="162"/>
      <c r="N41" s="162"/>
      <c r="O41" s="162"/>
      <c r="P41"/>
      <c r="T41"/>
      <c r="W41"/>
      <c r="AA41"/>
    </row>
    <row r="42" spans="1:31">
      <c r="A42" s="196" t="s">
        <v>43</v>
      </c>
      <c r="B42" s="161" t="s">
        <v>92</v>
      </c>
      <c r="C42" s="300" t="s">
        <v>2</v>
      </c>
      <c r="D42" s="300"/>
      <c r="E42" s="300"/>
      <c r="F42" s="300"/>
      <c r="G42" s="300"/>
      <c r="H42" s="301"/>
      <c r="I42" s="162"/>
      <c r="J42" s="302" t="s">
        <v>3</v>
      </c>
      <c r="K42" s="303"/>
      <c r="L42" s="303"/>
      <c r="M42" s="303"/>
      <c r="N42" s="303"/>
      <c r="O42" s="304"/>
      <c r="P42"/>
      <c r="T42"/>
      <c r="W42"/>
      <c r="AA42"/>
    </row>
    <row r="43" spans="1:31">
      <c r="A43" s="162"/>
      <c r="B43" s="163"/>
      <c r="C43" s="298" t="s">
        <v>11</v>
      </c>
      <c r="D43" s="299"/>
      <c r="E43" s="298" t="s">
        <v>12</v>
      </c>
      <c r="F43" s="299"/>
      <c r="G43" s="298" t="s">
        <v>13</v>
      </c>
      <c r="H43" s="299"/>
      <c r="I43" s="162"/>
      <c r="J43" s="298" t="s">
        <v>14</v>
      </c>
      <c r="K43" s="299"/>
      <c r="L43" s="298" t="s">
        <v>12</v>
      </c>
      <c r="M43" s="299"/>
      <c r="N43" s="298" t="s">
        <v>13</v>
      </c>
      <c r="O43" s="299"/>
      <c r="P43"/>
      <c r="T43"/>
      <c r="W43"/>
      <c r="AA43"/>
    </row>
    <row r="44" spans="1:31">
      <c r="A44" s="162"/>
      <c r="B44" s="164" t="s">
        <v>4</v>
      </c>
      <c r="C44" s="165" t="s">
        <v>53</v>
      </c>
      <c r="D44" s="166" t="s">
        <v>71</v>
      </c>
      <c r="E44" s="165" t="s">
        <v>53</v>
      </c>
      <c r="F44" s="166" t="s">
        <v>71</v>
      </c>
      <c r="G44" s="165" t="s">
        <v>53</v>
      </c>
      <c r="H44" s="166" t="s">
        <v>71</v>
      </c>
      <c r="I44" s="162"/>
      <c r="J44" s="165" t="s">
        <v>53</v>
      </c>
      <c r="K44" s="166" t="s">
        <v>71</v>
      </c>
      <c r="L44" s="165" t="s">
        <v>53</v>
      </c>
      <c r="M44" s="166" t="s">
        <v>71</v>
      </c>
      <c r="N44" s="165" t="s">
        <v>53</v>
      </c>
      <c r="O44" s="166" t="s">
        <v>71</v>
      </c>
      <c r="P44"/>
      <c r="T44"/>
      <c r="W44"/>
      <c r="AA44"/>
    </row>
    <row r="45" spans="1:31">
      <c r="A45" s="162"/>
      <c r="B45" s="167" t="s">
        <v>10</v>
      </c>
      <c r="C45" s="168">
        <f>J23</f>
        <v>0</v>
      </c>
      <c r="D45" s="169">
        <f>K23</f>
        <v>0</v>
      </c>
      <c r="E45" s="170">
        <f>T23</f>
        <v>0</v>
      </c>
      <c r="F45" s="171">
        <f>U23</f>
        <v>0</v>
      </c>
      <c r="G45" s="170">
        <f>AD23</f>
        <v>0</v>
      </c>
      <c r="H45" s="171">
        <f>AE23</f>
        <v>0</v>
      </c>
      <c r="I45" s="162"/>
      <c r="J45" s="168">
        <f t="shared" ref="J45:K49" si="18">J31</f>
        <v>0</v>
      </c>
      <c r="K45" s="169">
        <f t="shared" si="18"/>
        <v>0</v>
      </c>
      <c r="L45" s="168">
        <f t="shared" ref="L45:M49" si="19">T31</f>
        <v>0</v>
      </c>
      <c r="M45" s="169">
        <f t="shared" si="19"/>
        <v>0</v>
      </c>
      <c r="N45" s="168">
        <f t="shared" ref="N45:O49" si="20">AD31</f>
        <v>0</v>
      </c>
      <c r="O45" s="169">
        <f t="shared" si="20"/>
        <v>0</v>
      </c>
      <c r="P45"/>
      <c r="T45"/>
      <c r="W45"/>
      <c r="AA45"/>
    </row>
    <row r="46" spans="1:31">
      <c r="A46" s="162"/>
      <c r="B46" s="172" t="s">
        <v>15</v>
      </c>
      <c r="C46" s="168">
        <f t="shared" ref="C46:C49" si="21">J24</f>
        <v>0</v>
      </c>
      <c r="D46" s="169">
        <f t="shared" ref="D46:D49" si="22">K24</f>
        <v>0</v>
      </c>
      <c r="E46" s="170">
        <f t="shared" ref="E46:E49" si="23">T24</f>
        <v>0</v>
      </c>
      <c r="F46" s="171">
        <f t="shared" ref="F46:F48" si="24">U24</f>
        <v>0</v>
      </c>
      <c r="G46" s="170">
        <f t="shared" ref="G46:G49" si="25">AD24</f>
        <v>0</v>
      </c>
      <c r="H46" s="171">
        <f t="shared" ref="H46:H49" si="26">AE24</f>
        <v>0</v>
      </c>
      <c r="I46" s="162"/>
      <c r="J46" s="168">
        <f t="shared" si="18"/>
        <v>0</v>
      </c>
      <c r="K46" s="169">
        <f t="shared" si="18"/>
        <v>0</v>
      </c>
      <c r="L46" s="168">
        <f t="shared" si="19"/>
        <v>0</v>
      </c>
      <c r="M46" s="169">
        <f t="shared" si="19"/>
        <v>0</v>
      </c>
      <c r="N46" s="168">
        <f t="shared" si="20"/>
        <v>0</v>
      </c>
      <c r="O46" s="169">
        <f t="shared" si="20"/>
        <v>0</v>
      </c>
      <c r="P46"/>
      <c r="T46"/>
      <c r="W46"/>
      <c r="AA46"/>
    </row>
    <row r="47" spans="1:31">
      <c r="A47" s="162"/>
      <c r="B47" s="172" t="s">
        <v>16</v>
      </c>
      <c r="C47" s="168">
        <f t="shared" si="21"/>
        <v>0</v>
      </c>
      <c r="D47" s="169">
        <f t="shared" si="22"/>
        <v>0</v>
      </c>
      <c r="E47" s="170">
        <f t="shared" si="23"/>
        <v>0</v>
      </c>
      <c r="F47" s="171">
        <f t="shared" si="24"/>
        <v>0</v>
      </c>
      <c r="G47" s="170">
        <f t="shared" si="25"/>
        <v>0</v>
      </c>
      <c r="H47" s="171">
        <f t="shared" si="26"/>
        <v>0</v>
      </c>
      <c r="I47" s="162"/>
      <c r="J47" s="168">
        <f t="shared" si="18"/>
        <v>0</v>
      </c>
      <c r="K47" s="169">
        <f t="shared" si="18"/>
        <v>0</v>
      </c>
      <c r="L47" s="168">
        <f t="shared" si="19"/>
        <v>0</v>
      </c>
      <c r="M47" s="169">
        <f t="shared" si="19"/>
        <v>0</v>
      </c>
      <c r="N47" s="168">
        <f t="shared" si="20"/>
        <v>0</v>
      </c>
      <c r="O47" s="169">
        <f t="shared" si="20"/>
        <v>0</v>
      </c>
      <c r="P47"/>
      <c r="T47"/>
      <c r="W47"/>
      <c r="AA47"/>
    </row>
    <row r="48" spans="1:31">
      <c r="A48" s="162"/>
      <c r="B48" s="172" t="s">
        <v>17</v>
      </c>
      <c r="C48" s="168">
        <f t="shared" si="21"/>
        <v>0</v>
      </c>
      <c r="D48" s="169">
        <f t="shared" si="22"/>
        <v>0</v>
      </c>
      <c r="E48" s="170">
        <f t="shared" si="23"/>
        <v>0</v>
      </c>
      <c r="F48" s="171">
        <f t="shared" si="24"/>
        <v>0</v>
      </c>
      <c r="G48" s="170">
        <f t="shared" si="25"/>
        <v>0</v>
      </c>
      <c r="H48" s="171">
        <f>AE26</f>
        <v>0</v>
      </c>
      <c r="I48" s="162"/>
      <c r="J48" s="168">
        <f t="shared" si="18"/>
        <v>0</v>
      </c>
      <c r="K48" s="169">
        <f t="shared" si="18"/>
        <v>0</v>
      </c>
      <c r="L48" s="168">
        <f t="shared" si="19"/>
        <v>0</v>
      </c>
      <c r="M48" s="169">
        <f t="shared" si="19"/>
        <v>0</v>
      </c>
      <c r="N48" s="168">
        <f t="shared" si="20"/>
        <v>0</v>
      </c>
      <c r="O48" s="169">
        <f t="shared" si="20"/>
        <v>0</v>
      </c>
      <c r="P48"/>
      <c r="T48"/>
      <c r="W48"/>
      <c r="AA48"/>
    </row>
    <row r="49" spans="1:27">
      <c r="A49" s="162"/>
      <c r="B49" s="173" t="s">
        <v>18</v>
      </c>
      <c r="C49" s="174">
        <f t="shared" si="21"/>
        <v>0</v>
      </c>
      <c r="D49" s="175">
        <f t="shared" si="22"/>
        <v>0</v>
      </c>
      <c r="E49" s="176">
        <f t="shared" si="23"/>
        <v>0</v>
      </c>
      <c r="F49" s="177">
        <f>U27</f>
        <v>0</v>
      </c>
      <c r="G49" s="176">
        <f t="shared" si="25"/>
        <v>0</v>
      </c>
      <c r="H49" s="177">
        <f t="shared" si="26"/>
        <v>0</v>
      </c>
      <c r="I49" s="178"/>
      <c r="J49" s="174">
        <f t="shared" si="18"/>
        <v>0</v>
      </c>
      <c r="K49" s="175">
        <f t="shared" si="18"/>
        <v>0</v>
      </c>
      <c r="L49" s="174">
        <f t="shared" si="19"/>
        <v>0</v>
      </c>
      <c r="M49" s="175">
        <f t="shared" si="19"/>
        <v>0</v>
      </c>
      <c r="N49" s="174">
        <f t="shared" si="20"/>
        <v>0</v>
      </c>
      <c r="O49" s="175">
        <f t="shared" si="20"/>
        <v>0</v>
      </c>
      <c r="P49"/>
      <c r="T49"/>
      <c r="W49"/>
      <c r="AA49"/>
    </row>
    <row r="50" spans="1:27">
      <c r="A50" s="162"/>
      <c r="B50" s="195"/>
      <c r="C50" s="162"/>
      <c r="D50" s="162"/>
      <c r="E50" s="162"/>
      <c r="F50" s="162"/>
      <c r="G50" s="162"/>
      <c r="H50" s="162"/>
      <c r="I50" s="162"/>
      <c r="J50" s="162"/>
      <c r="K50" s="162"/>
      <c r="L50" s="162"/>
      <c r="M50" s="162"/>
      <c r="N50" s="162"/>
      <c r="O50" s="162"/>
      <c r="P50"/>
      <c r="T50"/>
      <c r="W50"/>
      <c r="AA50"/>
    </row>
    <row r="51" spans="1:27">
      <c r="A51" s="197" t="s">
        <v>44</v>
      </c>
      <c r="B51" s="179" t="s">
        <v>91</v>
      </c>
      <c r="C51" s="162"/>
      <c r="D51" s="162"/>
      <c r="E51" s="162"/>
      <c r="F51" s="162"/>
      <c r="G51" s="162"/>
      <c r="H51" s="162"/>
      <c r="I51" s="162"/>
      <c r="J51" s="162"/>
      <c r="K51" s="162"/>
      <c r="L51" s="162"/>
      <c r="M51" s="162"/>
      <c r="N51" s="162"/>
      <c r="O51" s="162"/>
      <c r="P51"/>
      <c r="T51"/>
      <c r="W51"/>
      <c r="AA51"/>
    </row>
    <row r="52" spans="1:27">
      <c r="A52" s="162"/>
      <c r="B52" s="180" t="s">
        <v>4</v>
      </c>
      <c r="C52" s="181" t="s">
        <v>26</v>
      </c>
      <c r="D52" s="182" t="s">
        <v>30</v>
      </c>
      <c r="E52" s="183" t="s">
        <v>18</v>
      </c>
      <c r="F52" s="162"/>
      <c r="G52" s="162"/>
      <c r="H52" s="162"/>
      <c r="I52" s="162"/>
      <c r="J52" s="162"/>
      <c r="K52" s="162"/>
      <c r="L52" s="162"/>
      <c r="M52" s="162"/>
      <c r="N52" s="162"/>
      <c r="O52" s="162"/>
      <c r="P52"/>
      <c r="T52"/>
      <c r="W52"/>
      <c r="AA52"/>
    </row>
    <row r="53" spans="1:27">
      <c r="A53" s="162"/>
      <c r="B53" s="167" t="s">
        <v>10</v>
      </c>
      <c r="C53" s="184">
        <f>D45+F45+H45</f>
        <v>0</v>
      </c>
      <c r="D53" s="184">
        <f>K45+M45+O45</f>
        <v>0</v>
      </c>
      <c r="E53" s="169">
        <f>C53+D53</f>
        <v>0</v>
      </c>
      <c r="F53" s="162"/>
      <c r="G53" s="162"/>
      <c r="H53" s="162"/>
      <c r="I53" s="162"/>
      <c r="J53" s="162"/>
      <c r="K53" s="162"/>
      <c r="L53" s="162"/>
      <c r="M53" s="162"/>
      <c r="N53" s="162"/>
      <c r="O53" s="162"/>
      <c r="P53"/>
      <c r="T53"/>
      <c r="W53"/>
      <c r="AA53"/>
    </row>
    <row r="54" spans="1:27">
      <c r="A54" s="162"/>
      <c r="B54" s="172" t="s">
        <v>15</v>
      </c>
      <c r="C54" s="184">
        <f>D46+F46+H46</f>
        <v>0</v>
      </c>
      <c r="D54" s="184">
        <f>K46+M46+O46</f>
        <v>0</v>
      </c>
      <c r="E54" s="169">
        <f t="shared" ref="E54:E57" si="27">C54+D54</f>
        <v>0</v>
      </c>
      <c r="F54" s="162"/>
      <c r="G54" s="162"/>
      <c r="H54" s="162"/>
      <c r="I54" s="162"/>
      <c r="J54" s="162"/>
      <c r="K54" s="162"/>
      <c r="L54" s="162"/>
      <c r="M54" s="162"/>
      <c r="N54" s="162"/>
      <c r="O54" s="162"/>
      <c r="P54"/>
      <c r="T54"/>
      <c r="W54"/>
      <c r="AA54"/>
    </row>
    <row r="55" spans="1:27">
      <c r="A55" s="162"/>
      <c r="B55" s="172" t="s">
        <v>16</v>
      </c>
      <c r="C55" s="184">
        <f>D47+F47+H47</f>
        <v>0</v>
      </c>
      <c r="D55" s="184">
        <f>K47+M47+O47</f>
        <v>0</v>
      </c>
      <c r="E55" s="169">
        <f t="shared" si="27"/>
        <v>0</v>
      </c>
      <c r="F55" s="162"/>
      <c r="G55" s="162"/>
      <c r="H55" s="162"/>
      <c r="I55" s="162"/>
      <c r="J55" s="162"/>
      <c r="K55" s="162"/>
      <c r="L55" s="162"/>
      <c r="M55" s="162"/>
      <c r="N55" s="162"/>
      <c r="O55" s="162"/>
      <c r="P55"/>
      <c r="T55"/>
      <c r="W55"/>
      <c r="AA55"/>
    </row>
    <row r="56" spans="1:27">
      <c r="A56" s="162"/>
      <c r="B56" s="172" t="s">
        <v>17</v>
      </c>
      <c r="C56" s="184">
        <f>D48+F48+H48</f>
        <v>0</v>
      </c>
      <c r="D56" s="184">
        <f>K48+M48+O48</f>
        <v>0</v>
      </c>
      <c r="E56" s="169">
        <f t="shared" si="27"/>
        <v>0</v>
      </c>
      <c r="F56" s="162"/>
      <c r="G56" s="162"/>
      <c r="H56" s="162"/>
      <c r="I56" s="162"/>
      <c r="J56" s="162"/>
      <c r="K56" s="162"/>
      <c r="L56" s="162"/>
      <c r="M56" s="162"/>
      <c r="N56" s="162"/>
      <c r="O56" s="162"/>
      <c r="P56"/>
      <c r="T56"/>
      <c r="W56"/>
      <c r="AA56"/>
    </row>
    <row r="57" spans="1:27">
      <c r="A57" s="162"/>
      <c r="B57" s="173" t="s">
        <v>18</v>
      </c>
      <c r="C57" s="185">
        <f>D49+F49+H49</f>
        <v>0</v>
      </c>
      <c r="D57" s="185">
        <f>K49+M49+O49</f>
        <v>0</v>
      </c>
      <c r="E57" s="186">
        <f t="shared" si="27"/>
        <v>0</v>
      </c>
      <c r="F57" s="162"/>
      <c r="G57" s="162"/>
      <c r="H57" s="162"/>
      <c r="I57" s="162"/>
      <c r="J57" s="162"/>
      <c r="K57" s="162"/>
      <c r="L57" s="162"/>
      <c r="M57" s="162"/>
      <c r="N57" s="162"/>
      <c r="O57" s="162"/>
      <c r="P57"/>
      <c r="T57"/>
      <c r="W57"/>
      <c r="AA57"/>
    </row>
    <row r="58" spans="1:27">
      <c r="A58" s="162"/>
      <c r="B58" s="162"/>
      <c r="C58" s="162"/>
      <c r="D58" s="162"/>
      <c r="E58" s="162"/>
      <c r="F58" s="162"/>
      <c r="G58" s="162"/>
      <c r="H58" s="162"/>
      <c r="I58" s="162"/>
      <c r="J58" s="162"/>
      <c r="K58" s="162"/>
      <c r="L58" s="162"/>
      <c r="M58" s="162"/>
      <c r="N58" s="162"/>
      <c r="O58" s="162"/>
      <c r="P58"/>
      <c r="T58"/>
      <c r="W58"/>
      <c r="AA58"/>
    </row>
    <row r="59" spans="1:27">
      <c r="A59" s="197" t="s">
        <v>45</v>
      </c>
      <c r="B59" s="187" t="s">
        <v>73</v>
      </c>
      <c r="C59" s="188" t="s">
        <v>74</v>
      </c>
      <c r="D59" s="182" t="s">
        <v>53</v>
      </c>
      <c r="E59" s="183" t="s">
        <v>71</v>
      </c>
      <c r="F59" s="198"/>
      <c r="G59" s="198"/>
      <c r="H59" s="162"/>
      <c r="I59" s="162"/>
      <c r="J59" s="162"/>
      <c r="K59" s="162"/>
      <c r="L59" s="162"/>
      <c r="M59" s="162"/>
      <c r="N59" s="162"/>
      <c r="O59" s="162"/>
      <c r="P59"/>
      <c r="T59"/>
      <c r="W59"/>
      <c r="AA59"/>
    </row>
    <row r="60" spans="1:27">
      <c r="A60" s="162"/>
      <c r="B60" s="189"/>
      <c r="C60" s="190" t="s">
        <v>11</v>
      </c>
      <c r="D60" s="191">
        <f>C49</f>
        <v>0</v>
      </c>
      <c r="E60" s="169">
        <f>D49</f>
        <v>0</v>
      </c>
      <c r="F60" s="198"/>
      <c r="G60" s="198"/>
      <c r="H60" s="162"/>
      <c r="I60" s="162"/>
      <c r="J60" s="162"/>
      <c r="K60" s="162"/>
      <c r="L60" s="162"/>
      <c r="M60" s="162"/>
      <c r="N60" s="162"/>
      <c r="O60" s="162"/>
      <c r="P60"/>
      <c r="T60"/>
      <c r="W60"/>
      <c r="AA60"/>
    </row>
    <row r="61" spans="1:27">
      <c r="A61" s="162"/>
      <c r="B61" s="189"/>
      <c r="C61" s="190" t="s">
        <v>14</v>
      </c>
      <c r="D61" s="191">
        <f>J49</f>
        <v>0</v>
      </c>
      <c r="E61" s="169">
        <f>K49</f>
        <v>0</v>
      </c>
      <c r="F61" s="198"/>
      <c r="G61" s="198"/>
      <c r="H61" s="162"/>
      <c r="I61" s="162"/>
      <c r="J61" s="162"/>
      <c r="K61" s="162"/>
      <c r="L61" s="162"/>
      <c r="M61" s="162"/>
      <c r="N61" s="162"/>
      <c r="O61" s="162"/>
      <c r="P61"/>
      <c r="T61"/>
      <c r="W61"/>
      <c r="AA61"/>
    </row>
    <row r="62" spans="1:27">
      <c r="A62" s="162"/>
      <c r="B62" s="189"/>
      <c r="C62" s="190" t="s">
        <v>12</v>
      </c>
      <c r="D62" s="191">
        <f>E49+L49</f>
        <v>0</v>
      </c>
      <c r="E62" s="169">
        <f>F49+M49</f>
        <v>0</v>
      </c>
      <c r="F62" s="198"/>
      <c r="G62" s="198"/>
      <c r="H62" s="162"/>
      <c r="I62" s="162"/>
      <c r="J62" s="162"/>
      <c r="K62" s="162"/>
      <c r="L62" s="162"/>
      <c r="M62" s="162"/>
      <c r="N62" s="162"/>
      <c r="O62" s="162"/>
      <c r="P62"/>
      <c r="T62"/>
      <c r="W62"/>
      <c r="AA62"/>
    </row>
    <row r="63" spans="1:27">
      <c r="A63" s="162"/>
      <c r="B63" s="189"/>
      <c r="C63" s="192" t="s">
        <v>13</v>
      </c>
      <c r="D63" s="193">
        <f>G49+N49</f>
        <v>0</v>
      </c>
      <c r="E63" s="194">
        <f>H49+O49</f>
        <v>0</v>
      </c>
      <c r="F63" s="198"/>
      <c r="G63" s="198"/>
      <c r="H63" s="162"/>
      <c r="I63" s="162"/>
      <c r="J63" s="162"/>
      <c r="K63" s="162"/>
      <c r="L63" s="162"/>
      <c r="M63" s="162"/>
      <c r="N63" s="162"/>
      <c r="O63" s="162"/>
      <c r="P63"/>
      <c r="T63"/>
      <c r="W63"/>
      <c r="AA63"/>
    </row>
    <row r="64" spans="1:27">
      <c r="A64" s="162"/>
      <c r="B64" s="195"/>
      <c r="C64" s="162"/>
      <c r="D64" s="162"/>
      <c r="E64" s="162"/>
      <c r="F64" s="162"/>
      <c r="G64" s="162"/>
      <c r="H64" s="162"/>
      <c r="I64" s="162"/>
      <c r="J64" s="162"/>
      <c r="K64" s="162"/>
      <c r="L64" s="162"/>
      <c r="M64" s="162"/>
      <c r="N64" s="162"/>
      <c r="O64" s="162"/>
      <c r="P64"/>
      <c r="T64"/>
      <c r="W64"/>
      <c r="AA64"/>
    </row>
    <row r="65" spans="1:27" ht="15.75" thickBot="1">
      <c r="B65"/>
      <c r="C65"/>
      <c r="E65"/>
      <c r="F65"/>
      <c r="G65"/>
      <c r="H65"/>
      <c r="I65"/>
      <c r="J65"/>
      <c r="K65"/>
      <c r="L65"/>
      <c r="M65"/>
      <c r="N65"/>
      <c r="O65"/>
      <c r="P65"/>
      <c r="T65"/>
      <c r="W65"/>
      <c r="AA65"/>
    </row>
    <row r="66" spans="1:27" ht="14.25" customHeight="1" thickTop="1" thickBot="1">
      <c r="A66" s="87"/>
      <c r="B66" s="88" t="s">
        <v>72</v>
      </c>
      <c r="C66" s="89"/>
      <c r="D66" s="89"/>
      <c r="E66" s="89"/>
      <c r="F66" s="89"/>
      <c r="G66" s="89"/>
      <c r="H66" s="89"/>
      <c r="I66" s="89"/>
      <c r="J66" s="89"/>
      <c r="K66" s="90"/>
      <c r="L66"/>
      <c r="M66"/>
      <c r="N66"/>
      <c r="O66"/>
      <c r="P66"/>
      <c r="T66"/>
      <c r="W66"/>
      <c r="AA66"/>
    </row>
    <row r="67" spans="1:27" ht="15.75" thickTop="1">
      <c r="B67" s="34"/>
      <c r="C67"/>
      <c r="E67"/>
      <c r="F67"/>
      <c r="G67"/>
      <c r="H67"/>
      <c r="I67"/>
      <c r="J67"/>
      <c r="K67"/>
      <c r="L67"/>
      <c r="M67"/>
      <c r="N67"/>
      <c r="O67"/>
      <c r="P67"/>
      <c r="T67"/>
      <c r="W67"/>
      <c r="AA67"/>
    </row>
    <row r="68" spans="1:27">
      <c r="B68" s="34"/>
      <c r="C68"/>
      <c r="E68"/>
      <c r="F68"/>
      <c r="G68"/>
      <c r="H68"/>
      <c r="I68"/>
      <c r="J68"/>
      <c r="K68"/>
      <c r="L68"/>
      <c r="M68"/>
      <c r="N68"/>
      <c r="O68"/>
      <c r="P68"/>
      <c r="T68"/>
      <c r="W68"/>
      <c r="AA68"/>
    </row>
    <row r="69" spans="1:27">
      <c r="B69" s="34"/>
      <c r="C69"/>
      <c r="E69"/>
      <c r="F69"/>
      <c r="G69"/>
      <c r="H69"/>
      <c r="I69"/>
      <c r="J69"/>
      <c r="K69"/>
      <c r="L69"/>
      <c r="M69"/>
      <c r="N69"/>
      <c r="O69"/>
      <c r="P69"/>
      <c r="T69"/>
      <c r="W69"/>
      <c r="AA69"/>
    </row>
    <row r="70" spans="1:27">
      <c r="B70" s="51"/>
      <c r="C70" s="35"/>
    </row>
  </sheetData>
  <sheetProtection sheet="1" selectLockedCells="1"/>
  <mergeCells count="22">
    <mergeCell ref="A2:K2"/>
    <mergeCell ref="B3:B4"/>
    <mergeCell ref="B18:B19"/>
    <mergeCell ref="C3:K3"/>
    <mergeCell ref="C18:K18"/>
    <mergeCell ref="A16:B16"/>
    <mergeCell ref="W21:AE21"/>
    <mergeCell ref="M21:U21"/>
    <mergeCell ref="C21:K21"/>
    <mergeCell ref="C43:D43"/>
    <mergeCell ref="E43:F43"/>
    <mergeCell ref="G43:H43"/>
    <mergeCell ref="C42:H42"/>
    <mergeCell ref="J42:O42"/>
    <mergeCell ref="J43:K43"/>
    <mergeCell ref="L43:M43"/>
    <mergeCell ref="N43:O43"/>
    <mergeCell ref="B38:B39"/>
    <mergeCell ref="C38:K38"/>
    <mergeCell ref="W29:AE29"/>
    <mergeCell ref="M29:U29"/>
    <mergeCell ref="C29:K29"/>
  </mergeCells>
  <conditionalFormatting sqref="L21:M21">
    <cfRule type="expression" dxfId="10" priority="1" stopIfTrue="1">
      <formula>num_areas&lt;+COLUMNS($E$70:K154)</formula>
    </cfRule>
  </conditionalFormatting>
  <conditionalFormatting sqref="G4:J4">
    <cfRule type="expression" dxfId="9" priority="7" stopIfTrue="1">
      <formula>num_areas&lt;+COLUMNS($E$70:I143)</formula>
    </cfRule>
  </conditionalFormatting>
  <conditionalFormatting sqref="G19:J19">
    <cfRule type="expression" dxfId="8" priority="9" stopIfTrue="1">
      <formula>num_areas&lt;+COLUMNS($E$70:I153)</formula>
    </cfRule>
  </conditionalFormatting>
  <conditionalFormatting sqref="G39:J39">
    <cfRule type="expression" dxfId="7" priority="11" stopIfTrue="1">
      <formula>num_areas&lt;+COLUMNS($E$70:I165)</formula>
    </cfRule>
  </conditionalFormatting>
  <conditionalFormatting sqref="E4:F4">
    <cfRule type="expression" dxfId="6" priority="18" stopIfTrue="1">
      <formula>num_areas&lt;+COLUMNS($E$76:G149)</formula>
    </cfRule>
  </conditionalFormatting>
  <conditionalFormatting sqref="E19:F19">
    <cfRule type="expression" dxfId="5" priority="20" stopIfTrue="1">
      <formula>num_areas&lt;+COLUMNS($E$76:G159)</formula>
    </cfRule>
  </conditionalFormatting>
  <conditionalFormatting sqref="E39:F39">
    <cfRule type="expression" dxfId="4" priority="22" stopIfTrue="1">
      <formula>num_areas&lt;+COLUMNS($E$76:G171)</formula>
    </cfRule>
  </conditionalFormatting>
  <conditionalFormatting sqref="K4">
    <cfRule type="expression" dxfId="3" priority="23" stopIfTrue="1">
      <formula>num_areas&lt;+COLUMNS($E$70:M136)</formula>
    </cfRule>
  </conditionalFormatting>
  <conditionalFormatting sqref="K19">
    <cfRule type="expression" dxfId="2" priority="24" stopIfTrue="1">
      <formula>num_areas&lt;+COLUMNS($E$70:M146)</formula>
    </cfRule>
  </conditionalFormatting>
  <conditionalFormatting sqref="K39">
    <cfRule type="expression" dxfId="1" priority="25" stopIfTrue="1">
      <formula>num_areas&lt;+COLUMNS($E$70:M158)</formula>
    </cfRule>
  </conditionalFormatting>
  <conditionalFormatting sqref="W21">
    <cfRule type="expression" dxfId="0" priority="26" stopIfTrue="1">
      <formula>num_areas&lt;+COLUMNS($E$70:S147)</formula>
    </cfRule>
  </conditionalFormatting>
  <pageMargins left="0.7" right="0.7" top="0.75" bottom="0.75" header="0.3" footer="0.3"/>
  <pageSetup orientation="portrait" horizontalDpi="0"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AEAEA"/>
  </sheetPr>
  <dimension ref="A1:AF66"/>
  <sheetViews>
    <sheetView showGridLines="0" zoomScale="90" zoomScaleNormal="90" workbookViewId="0">
      <selection activeCell="M7" sqref="M7"/>
    </sheetView>
  </sheetViews>
  <sheetFormatPr defaultRowHeight="15"/>
  <cols>
    <col min="1" max="1" width="6.140625" style="91" customWidth="1"/>
    <col min="2" max="2" width="47.28515625" style="91" customWidth="1"/>
    <col min="3" max="3" width="3.28515625" style="91" customWidth="1"/>
    <col min="4" max="6" width="10.7109375" style="91" customWidth="1"/>
    <col min="7" max="7" width="11.42578125" style="91" customWidth="1"/>
    <col min="8" max="8" width="10.7109375" style="91" customWidth="1"/>
    <col min="9" max="9" width="10.85546875" style="91" customWidth="1"/>
    <col min="10" max="10" width="10.7109375" style="91" customWidth="1"/>
    <col min="11" max="11" width="15.140625" style="91" customWidth="1"/>
    <col min="12" max="12" width="25.28515625" style="91" customWidth="1"/>
    <col min="13" max="20" width="10.7109375" style="91" customWidth="1"/>
    <col min="21" max="21" width="14.140625" style="91" customWidth="1"/>
    <col min="22" max="22" width="15" style="91" customWidth="1"/>
    <col min="23" max="50" width="10.7109375" style="91" customWidth="1"/>
    <col min="51" max="51" width="17.7109375" style="91" customWidth="1"/>
    <col min="52" max="52" width="20.5703125" style="91" customWidth="1"/>
    <col min="53" max="57" width="10.7109375" style="91" customWidth="1"/>
    <col min="58" max="60" width="9.140625" style="91"/>
    <col min="61" max="61" width="13.140625" style="91" customWidth="1"/>
    <col min="62" max="62" width="12.140625" style="91" customWidth="1"/>
    <col min="63" max="16384" width="9.140625" style="91"/>
  </cols>
  <sheetData>
    <row r="1" spans="1:32" s="97" customFormat="1" ht="27.75" customHeight="1" thickTop="1" thickBot="1">
      <c r="A1" s="251"/>
      <c r="B1" s="254" t="s">
        <v>20</v>
      </c>
      <c r="C1" s="252"/>
      <c r="D1" s="252"/>
      <c r="E1" s="252"/>
      <c r="F1" s="252"/>
      <c r="G1" s="252"/>
      <c r="H1" s="252"/>
      <c r="I1" s="252"/>
      <c r="J1" s="252"/>
      <c r="K1" s="252"/>
      <c r="L1" s="253"/>
      <c r="M1" s="92"/>
      <c r="N1" s="93"/>
      <c r="O1" s="93"/>
      <c r="P1" s="93"/>
      <c r="Q1" s="93"/>
      <c r="R1" s="94"/>
      <c r="S1" s="94"/>
      <c r="T1" s="95"/>
      <c r="U1" s="95"/>
      <c r="V1" s="96"/>
      <c r="W1" s="94"/>
      <c r="X1" s="93"/>
      <c r="Y1" s="94"/>
      <c r="Z1" s="94"/>
      <c r="AA1" s="95"/>
      <c r="AB1" s="95"/>
      <c r="AC1" s="96"/>
      <c r="AD1" s="94"/>
      <c r="AE1" s="94"/>
      <c r="AF1" s="95"/>
    </row>
    <row r="2" spans="1:32" s="135" customFormat="1" ht="64.5" customHeight="1" thickTop="1">
      <c r="A2" s="307" t="s">
        <v>189</v>
      </c>
      <c r="B2" s="307"/>
      <c r="C2" s="307"/>
      <c r="D2" s="307"/>
      <c r="E2" s="307"/>
      <c r="F2" s="307"/>
      <c r="G2" s="307"/>
      <c r="H2" s="307"/>
      <c r="I2" s="307"/>
      <c r="J2" s="307"/>
      <c r="K2" s="307"/>
      <c r="L2" s="307"/>
      <c r="M2" s="92"/>
      <c r="N2" s="92"/>
      <c r="O2" s="92"/>
      <c r="P2" s="92"/>
      <c r="Q2" s="92"/>
      <c r="R2" s="94"/>
      <c r="S2" s="94"/>
      <c r="T2" s="95"/>
      <c r="U2" s="95"/>
      <c r="V2" s="250"/>
      <c r="W2" s="94"/>
      <c r="X2" s="92"/>
      <c r="Y2" s="94"/>
      <c r="Z2" s="94"/>
      <c r="AA2" s="95"/>
      <c r="AB2" s="95"/>
      <c r="AC2" s="250"/>
      <c r="AD2" s="94"/>
      <c r="AE2" s="94"/>
      <c r="AF2" s="95"/>
    </row>
    <row r="3" spans="1:32">
      <c r="B3" s="98"/>
    </row>
    <row r="4" spans="1:32" ht="22.5" customHeight="1">
      <c r="A4" s="255" t="s">
        <v>0</v>
      </c>
      <c r="B4" s="256" t="s">
        <v>42</v>
      </c>
      <c r="C4" s="256"/>
      <c r="D4" s="256"/>
      <c r="E4" s="256"/>
      <c r="F4" s="256"/>
      <c r="G4" s="256"/>
      <c r="H4" s="256"/>
      <c r="I4" s="256"/>
      <c r="J4" s="256"/>
      <c r="K4" s="256"/>
      <c r="L4" s="256"/>
    </row>
    <row r="5" spans="1:32" ht="30">
      <c r="A5" s="99"/>
      <c r="B5" s="225" t="str">
        <f>'Cost Calculator'!A6</f>
        <v xml:space="preserve">How much does one kg of the following cost, including shipping and handling? </v>
      </c>
      <c r="C5" s="225"/>
      <c r="D5" s="225" t="s">
        <v>21</v>
      </c>
      <c r="E5" s="321" t="s">
        <v>184</v>
      </c>
      <c r="F5" s="321"/>
      <c r="G5" s="321"/>
      <c r="H5" s="321"/>
      <c r="I5" s="321"/>
      <c r="J5" s="321"/>
      <c r="K5" s="321"/>
      <c r="L5" s="321"/>
      <c r="M5" s="100"/>
      <c r="N5" s="101"/>
      <c r="O5" s="101"/>
      <c r="P5" s="101"/>
      <c r="Q5" s="101"/>
      <c r="U5" s="102"/>
      <c r="X5" s="101"/>
      <c r="AB5" s="102"/>
    </row>
    <row r="6" spans="1:32">
      <c r="A6" s="228"/>
      <c r="B6" s="157" t="s">
        <v>178</v>
      </c>
      <c r="C6" s="103"/>
      <c r="D6" s="104">
        <f>(50/(150*0.092)+((50/(150*0.092))*0.08)+((50/(150*0.092))*0.1))</f>
        <v>4.27536231884058</v>
      </c>
      <c r="E6" s="310" t="s">
        <v>186</v>
      </c>
      <c r="F6" s="310"/>
      <c r="G6" s="310"/>
      <c r="H6" s="310"/>
      <c r="I6" s="310"/>
      <c r="J6" s="310"/>
      <c r="K6" s="310"/>
      <c r="L6" s="310"/>
      <c r="M6" s="100"/>
      <c r="N6" s="105"/>
      <c r="O6" s="101"/>
      <c r="P6" s="101"/>
      <c r="Q6" s="101"/>
      <c r="U6" s="102"/>
      <c r="X6" s="101"/>
      <c r="AB6" s="102"/>
    </row>
    <row r="7" spans="1:32">
      <c r="A7" s="228"/>
      <c r="B7" s="157" t="s">
        <v>179</v>
      </c>
      <c r="C7" s="106"/>
      <c r="D7" s="104">
        <f>AVERAGE('WFP prices'!G9:G33)</f>
        <v>2.7930556521739129</v>
      </c>
      <c r="E7" s="107" t="s">
        <v>194</v>
      </c>
      <c r="F7" s="108"/>
      <c r="G7" s="108"/>
      <c r="H7" s="108"/>
      <c r="I7" s="109"/>
      <c r="J7" s="108"/>
      <c r="K7" s="108"/>
      <c r="L7" s="108"/>
      <c r="M7" s="100"/>
      <c r="N7" s="101"/>
      <c r="O7" s="101"/>
      <c r="P7" s="101"/>
      <c r="Q7" s="101"/>
      <c r="U7" s="102"/>
      <c r="X7" s="101"/>
      <c r="AB7" s="102"/>
    </row>
    <row r="8" spans="1:32">
      <c r="A8" s="228"/>
      <c r="B8" s="157" t="s">
        <v>210</v>
      </c>
      <c r="C8" s="106"/>
      <c r="D8" s="110">
        <f>AVERAGE('WFP prices'!G39:G50)</f>
        <v>0.64163636363636356</v>
      </c>
      <c r="E8" s="107" t="s">
        <v>194</v>
      </c>
      <c r="F8" s="108"/>
      <c r="G8" s="108"/>
      <c r="H8" s="108"/>
      <c r="I8" s="109"/>
      <c r="J8" s="108"/>
      <c r="K8" s="108"/>
      <c r="L8" s="108"/>
      <c r="M8" s="100"/>
      <c r="N8" s="101"/>
      <c r="O8" s="101"/>
      <c r="P8" s="101"/>
      <c r="Q8" s="101"/>
      <c r="U8" s="102"/>
      <c r="X8" s="101"/>
      <c r="AB8" s="102"/>
    </row>
    <row r="9" spans="1:32">
      <c r="A9" s="228"/>
      <c r="B9" s="157" t="s">
        <v>211</v>
      </c>
      <c r="C9" s="120"/>
      <c r="D9" s="104">
        <f>AVERAGE('WFP prices'!G56:G72)</f>
        <v>1.0349131249999999</v>
      </c>
      <c r="E9" s="107" t="s">
        <v>194</v>
      </c>
      <c r="F9" s="108"/>
      <c r="G9" s="108"/>
      <c r="H9" s="108"/>
      <c r="I9" s="109"/>
      <c r="J9" s="108"/>
      <c r="K9" s="108"/>
      <c r="L9" s="108"/>
      <c r="M9" s="100"/>
      <c r="N9" s="101"/>
      <c r="O9" s="101"/>
      <c r="P9" s="101"/>
      <c r="Q9" s="101"/>
      <c r="U9" s="102"/>
      <c r="V9" s="112"/>
      <c r="X9" s="101"/>
      <c r="AB9" s="102"/>
    </row>
    <row r="10" spans="1:32">
      <c r="A10" s="99"/>
      <c r="B10" s="157"/>
      <c r="C10" s="120"/>
      <c r="D10" s="104"/>
      <c r="E10" s="107"/>
      <c r="F10" s="108"/>
      <c r="G10" s="108"/>
      <c r="H10" s="108"/>
      <c r="I10" s="109"/>
      <c r="J10" s="108"/>
      <c r="K10" s="108"/>
      <c r="L10" s="108"/>
      <c r="M10" s="100"/>
      <c r="N10" s="101"/>
      <c r="O10" s="101"/>
      <c r="P10" s="101"/>
      <c r="Q10" s="101"/>
      <c r="U10" s="102"/>
      <c r="V10" s="112"/>
      <c r="X10" s="101"/>
      <c r="AB10" s="102"/>
    </row>
    <row r="11" spans="1:32" ht="32.25">
      <c r="A11" s="99"/>
      <c r="B11" s="225" t="s">
        <v>183</v>
      </c>
      <c r="C11" s="225"/>
      <c r="D11" s="225" t="s">
        <v>21</v>
      </c>
      <c r="E11" s="321" t="s">
        <v>184</v>
      </c>
      <c r="F11" s="321"/>
      <c r="G11" s="321"/>
      <c r="H11" s="321"/>
      <c r="I11" s="321"/>
      <c r="J11" s="321"/>
      <c r="K11" s="321"/>
      <c r="L11" s="321"/>
      <c r="M11" s="100"/>
      <c r="N11" s="101"/>
      <c r="O11" s="101"/>
      <c r="P11" s="101"/>
      <c r="Q11" s="101"/>
      <c r="U11" s="102"/>
      <c r="X11" s="101"/>
      <c r="AB11" s="102"/>
    </row>
    <row r="12" spans="1:32" ht="32.25" customHeight="1">
      <c r="A12" s="228"/>
      <c r="B12" s="226" t="s">
        <v>180</v>
      </c>
      <c r="C12" s="103"/>
      <c r="D12" s="104">
        <v>25</v>
      </c>
      <c r="E12" s="322" t="s">
        <v>195</v>
      </c>
      <c r="F12" s="322"/>
      <c r="G12" s="322"/>
      <c r="H12" s="322"/>
      <c r="I12" s="322"/>
      <c r="J12" s="322"/>
      <c r="K12" s="322"/>
      <c r="L12" s="322"/>
      <c r="M12" s="100"/>
      <c r="N12" s="105"/>
      <c r="O12" s="101"/>
      <c r="P12" s="101"/>
      <c r="Q12" s="101"/>
      <c r="U12" s="102"/>
      <c r="X12" s="101"/>
      <c r="AB12" s="102"/>
    </row>
    <row r="13" spans="1:32" ht="15" customHeight="1">
      <c r="A13" s="228"/>
      <c r="B13" s="227" t="s">
        <v>181</v>
      </c>
      <c r="C13" s="106"/>
      <c r="D13" s="104">
        <v>4</v>
      </c>
      <c r="E13" s="322" t="s">
        <v>195</v>
      </c>
      <c r="F13" s="322"/>
      <c r="G13" s="322"/>
      <c r="H13" s="322"/>
      <c r="I13" s="322"/>
      <c r="J13" s="322"/>
      <c r="K13" s="322"/>
      <c r="L13" s="322"/>
      <c r="M13" s="100"/>
      <c r="N13" s="101"/>
      <c r="O13" s="101"/>
      <c r="P13" s="101"/>
      <c r="Q13" s="101"/>
      <c r="U13" s="102"/>
      <c r="X13" s="101"/>
      <c r="AB13" s="102"/>
    </row>
    <row r="14" spans="1:32" ht="15" customHeight="1">
      <c r="A14" s="228"/>
      <c r="B14" s="227" t="s">
        <v>182</v>
      </c>
      <c r="C14" s="106"/>
      <c r="D14" s="110">
        <v>5</v>
      </c>
      <c r="E14" s="322" t="s">
        <v>195</v>
      </c>
      <c r="F14" s="322"/>
      <c r="G14" s="322"/>
      <c r="H14" s="322"/>
      <c r="I14" s="322"/>
      <c r="J14" s="322"/>
      <c r="K14" s="322"/>
      <c r="L14" s="322"/>
      <c r="M14" s="100"/>
      <c r="N14" s="101"/>
      <c r="O14" s="101"/>
      <c r="P14" s="101"/>
      <c r="Q14" s="101"/>
      <c r="U14" s="102"/>
      <c r="X14" s="101"/>
      <c r="AB14" s="102"/>
    </row>
    <row r="15" spans="1:32" ht="18" customHeight="1">
      <c r="A15" s="99"/>
      <c r="B15" s="320"/>
      <c r="C15" s="320"/>
      <c r="D15" s="320"/>
      <c r="E15" s="320"/>
      <c r="F15" s="320"/>
      <c r="G15" s="320"/>
      <c r="H15" s="320"/>
      <c r="I15" s="320"/>
      <c r="J15" s="320"/>
      <c r="K15" s="320"/>
      <c r="L15" s="320"/>
      <c r="M15" s="100"/>
      <c r="N15" s="101"/>
      <c r="O15" s="101"/>
      <c r="P15" s="101"/>
      <c r="Q15" s="101"/>
      <c r="U15" s="102"/>
      <c r="V15" s="112"/>
      <c r="X15" s="101"/>
      <c r="AB15" s="102"/>
    </row>
    <row r="16" spans="1:32" hidden="1">
      <c r="A16" s="99"/>
      <c r="B16" s="138" t="s">
        <v>144</v>
      </c>
      <c r="C16" s="114"/>
      <c r="D16" s="115"/>
      <c r="E16" s="116"/>
      <c r="F16" s="101"/>
      <c r="G16" s="101"/>
      <c r="H16" s="101"/>
      <c r="I16" s="101"/>
      <c r="J16" s="101"/>
      <c r="K16" s="101"/>
      <c r="L16" s="101"/>
      <c r="M16" s="100"/>
      <c r="N16" s="101"/>
      <c r="O16" s="101"/>
      <c r="P16" s="101"/>
      <c r="Q16" s="101"/>
      <c r="U16" s="102"/>
      <c r="V16" s="112"/>
      <c r="X16" s="101"/>
      <c r="AB16" s="102"/>
    </row>
    <row r="17" spans="1:28">
      <c r="A17" s="99"/>
      <c r="B17" s="138"/>
      <c r="C17" s="114"/>
      <c r="D17" s="115"/>
      <c r="E17" s="116"/>
      <c r="F17" s="101"/>
      <c r="G17" s="101"/>
      <c r="H17" s="101"/>
      <c r="I17" s="101"/>
      <c r="J17" s="101"/>
      <c r="K17" s="101"/>
      <c r="L17" s="101"/>
      <c r="M17" s="100"/>
      <c r="N17" s="101"/>
      <c r="O17" s="101"/>
      <c r="P17" s="101"/>
      <c r="Q17" s="101"/>
      <c r="U17" s="102"/>
      <c r="V17" s="112"/>
      <c r="X17" s="101"/>
      <c r="AB17" s="102"/>
    </row>
    <row r="18" spans="1:28" ht="22.5" customHeight="1">
      <c r="A18" s="255" t="s">
        <v>1</v>
      </c>
      <c r="B18" s="256" t="s">
        <v>61</v>
      </c>
      <c r="C18" s="256"/>
      <c r="D18" s="256"/>
      <c r="E18" s="256"/>
      <c r="F18" s="256"/>
      <c r="G18" s="256"/>
      <c r="H18" s="256"/>
      <c r="I18" s="256"/>
      <c r="J18" s="256"/>
      <c r="K18" s="256"/>
      <c r="L18" s="256"/>
      <c r="M18" s="100"/>
      <c r="N18" s="101"/>
      <c r="O18" s="101"/>
      <c r="P18" s="101"/>
      <c r="Q18" s="101"/>
      <c r="U18" s="102"/>
      <c r="V18" s="112"/>
      <c r="X18" s="101"/>
      <c r="AB18" s="102"/>
    </row>
    <row r="19" spans="1:28" ht="38.25" customHeight="1">
      <c r="A19" s="99"/>
      <c r="B19" s="316" t="s">
        <v>199</v>
      </c>
      <c r="C19" s="316"/>
      <c r="D19" s="316"/>
      <c r="E19" s="316"/>
      <c r="F19" s="316"/>
      <c r="G19" s="316"/>
      <c r="H19" s="316"/>
      <c r="I19" s="316"/>
      <c r="J19" s="316"/>
      <c r="K19" s="316"/>
      <c r="L19" s="316"/>
      <c r="M19" s="100"/>
      <c r="N19" s="101"/>
      <c r="O19" s="101"/>
      <c r="P19" s="101"/>
      <c r="Q19" s="101"/>
      <c r="U19" s="102"/>
      <c r="V19" s="112"/>
      <c r="X19" s="101"/>
      <c r="AB19" s="102"/>
    </row>
    <row r="20" spans="1:28">
      <c r="A20" s="99"/>
      <c r="B20" s="113"/>
      <c r="C20" s="114"/>
      <c r="D20" s="115"/>
      <c r="E20" s="116"/>
      <c r="F20" s="101"/>
      <c r="G20" s="101"/>
      <c r="H20" s="101"/>
      <c r="I20" s="101"/>
      <c r="J20" s="101"/>
      <c r="K20" s="101"/>
      <c r="L20" s="101"/>
      <c r="M20" s="100"/>
      <c r="N20" s="101"/>
      <c r="O20" s="101"/>
      <c r="P20" s="101"/>
      <c r="Q20" s="101"/>
      <c r="U20" s="102"/>
      <c r="V20" s="112"/>
      <c r="X20" s="101"/>
      <c r="AB20" s="102"/>
    </row>
    <row r="21" spans="1:28" ht="24" customHeight="1">
      <c r="A21" s="99"/>
      <c r="B21" s="266" t="s">
        <v>173</v>
      </c>
      <c r="C21" s="114"/>
      <c r="D21" s="115"/>
      <c r="E21" s="116"/>
      <c r="F21" s="101"/>
      <c r="G21" s="101"/>
      <c r="H21" s="101"/>
      <c r="I21" s="101"/>
      <c r="J21" s="101"/>
      <c r="K21" s="101"/>
      <c r="L21" s="101"/>
      <c r="M21" s="100"/>
      <c r="N21" s="101"/>
      <c r="O21" s="101"/>
      <c r="P21" s="101"/>
      <c r="Q21" s="101"/>
      <c r="U21" s="102"/>
      <c r="V21" s="112"/>
      <c r="X21" s="101"/>
      <c r="AB21" s="102"/>
    </row>
    <row r="22" spans="1:28" ht="40.5" customHeight="1">
      <c r="A22" s="99"/>
      <c r="B22" s="317" t="s">
        <v>22</v>
      </c>
      <c r="C22" s="317"/>
      <c r="D22" s="319" t="s">
        <v>88</v>
      </c>
      <c r="E22" s="319"/>
      <c r="F22" s="262" t="s">
        <v>3</v>
      </c>
      <c r="G22" s="101"/>
      <c r="H22" s="101"/>
      <c r="I22" s="101"/>
      <c r="J22" s="101"/>
      <c r="N22" s="102"/>
      <c r="Q22" s="101"/>
      <c r="U22" s="102"/>
    </row>
    <row r="23" spans="1:28">
      <c r="A23" s="99"/>
      <c r="B23" s="318"/>
      <c r="C23" s="318"/>
      <c r="D23" s="229" t="s">
        <v>11</v>
      </c>
      <c r="E23" s="117" t="s">
        <v>13</v>
      </c>
      <c r="F23" s="263" t="s">
        <v>13</v>
      </c>
      <c r="G23" s="118"/>
      <c r="H23" s="119"/>
      <c r="I23" s="101"/>
      <c r="N23" s="102"/>
      <c r="U23" s="102"/>
    </row>
    <row r="24" spans="1:28">
      <c r="A24" s="99"/>
      <c r="B24" s="157" t="s">
        <v>10</v>
      </c>
      <c r="C24" s="120"/>
      <c r="D24" s="230">
        <f>2.2*92</f>
        <v>202.4</v>
      </c>
      <c r="E24" s="123">
        <v>0</v>
      </c>
      <c r="F24" s="122">
        <v>200</v>
      </c>
      <c r="G24" s="101"/>
      <c r="H24" s="118"/>
      <c r="I24" s="101"/>
      <c r="N24" s="102"/>
      <c r="U24" s="102"/>
    </row>
    <row r="25" spans="1:28">
      <c r="A25" s="99"/>
      <c r="B25" s="157" t="s">
        <v>15</v>
      </c>
      <c r="C25" s="120"/>
      <c r="D25" s="125">
        <f>3*92</f>
        <v>276</v>
      </c>
      <c r="E25" s="125">
        <v>300</v>
      </c>
      <c r="F25" s="124">
        <v>300</v>
      </c>
      <c r="G25" s="101"/>
      <c r="H25" s="126"/>
      <c r="I25" s="101"/>
      <c r="N25" s="102"/>
      <c r="U25" s="102"/>
    </row>
    <row r="26" spans="1:28">
      <c r="A26" s="99"/>
      <c r="B26" s="157" t="s">
        <v>16</v>
      </c>
      <c r="C26" s="120"/>
      <c r="D26" s="231">
        <v>0</v>
      </c>
      <c r="E26" s="125">
        <v>300</v>
      </c>
      <c r="F26" s="122">
        <v>300</v>
      </c>
      <c r="G26" s="101"/>
      <c r="H26" s="126"/>
      <c r="I26" s="101"/>
      <c r="N26" s="102"/>
      <c r="U26" s="102"/>
    </row>
    <row r="27" spans="1:28">
      <c r="A27" s="99"/>
      <c r="B27" s="264" t="s">
        <v>17</v>
      </c>
      <c r="C27" s="111"/>
      <c r="D27" s="129">
        <f>3*92</f>
        <v>276</v>
      </c>
      <c r="E27" s="129">
        <v>300</v>
      </c>
      <c r="F27" s="128">
        <v>300</v>
      </c>
      <c r="G27" s="101"/>
      <c r="H27" s="101"/>
      <c r="I27" s="101"/>
      <c r="N27" s="102"/>
      <c r="U27" s="102"/>
    </row>
    <row r="28" spans="1:28">
      <c r="A28" s="99"/>
      <c r="B28" s="113"/>
      <c r="C28" s="114"/>
      <c r="D28" s="113"/>
      <c r="F28" s="101"/>
      <c r="G28" s="101"/>
      <c r="H28" s="101"/>
      <c r="I28" s="101"/>
      <c r="J28" s="101"/>
      <c r="K28" s="101"/>
      <c r="L28" s="101"/>
      <c r="M28" s="100"/>
      <c r="N28" s="101"/>
      <c r="O28" s="101"/>
      <c r="P28" s="101"/>
      <c r="Q28" s="101"/>
      <c r="U28" s="102"/>
      <c r="X28" s="101"/>
      <c r="AB28" s="102"/>
    </row>
    <row r="29" spans="1:28" ht="24" customHeight="1">
      <c r="A29" s="99"/>
      <c r="B29" s="266" t="s">
        <v>82</v>
      </c>
      <c r="C29" s="114"/>
      <c r="D29" s="113"/>
      <c r="F29" s="101"/>
      <c r="G29" s="101"/>
      <c r="H29" s="101"/>
      <c r="I29" s="101"/>
      <c r="J29" s="101"/>
      <c r="K29" s="101"/>
      <c r="L29" s="101"/>
      <c r="M29" s="100"/>
      <c r="N29" s="101"/>
      <c r="O29" s="101"/>
      <c r="P29" s="101"/>
      <c r="Q29" s="101"/>
      <c r="U29" s="102"/>
      <c r="X29" s="101"/>
      <c r="AB29" s="102"/>
    </row>
    <row r="30" spans="1:28" ht="39.75" customHeight="1">
      <c r="A30" s="99"/>
      <c r="B30" s="312" t="s">
        <v>22</v>
      </c>
      <c r="C30" s="313"/>
      <c r="D30" s="130" t="s">
        <v>2</v>
      </c>
      <c r="E30" s="314" t="s">
        <v>23</v>
      </c>
      <c r="F30" s="315"/>
      <c r="G30" s="105"/>
      <c r="H30" s="101"/>
      <c r="I30" s="105"/>
      <c r="J30" s="101"/>
      <c r="N30" s="102"/>
      <c r="Q30" s="101"/>
      <c r="U30" s="102"/>
    </row>
    <row r="31" spans="1:28">
      <c r="A31" s="99"/>
      <c r="B31" s="312"/>
      <c r="C31" s="313"/>
      <c r="D31" s="131" t="s">
        <v>11</v>
      </c>
      <c r="E31" s="131" t="s">
        <v>14</v>
      </c>
      <c r="F31" s="265" t="s">
        <v>12</v>
      </c>
      <c r="G31" s="101"/>
      <c r="H31" s="101"/>
      <c r="I31" s="101"/>
      <c r="N31" s="102"/>
      <c r="U31" s="102"/>
    </row>
    <row r="32" spans="1:28">
      <c r="A32" s="99"/>
      <c r="B32" s="157" t="s">
        <v>10</v>
      </c>
      <c r="C32" s="120"/>
      <c r="D32" s="121">
        <f>2.2*92</f>
        <v>202.4</v>
      </c>
      <c r="E32" s="132">
        <f>2*92</f>
        <v>184</v>
      </c>
      <c r="F32" s="132">
        <v>200</v>
      </c>
      <c r="G32" s="101"/>
      <c r="H32" s="118"/>
      <c r="I32" s="101"/>
      <c r="N32" s="102"/>
      <c r="U32" s="102"/>
    </row>
    <row r="33" spans="1:28">
      <c r="A33" s="99"/>
      <c r="B33" s="157" t="s">
        <v>15</v>
      </c>
      <c r="C33" s="120"/>
      <c r="D33" s="124">
        <f>2*92</f>
        <v>184</v>
      </c>
      <c r="E33" s="122">
        <f>2*92</f>
        <v>184</v>
      </c>
      <c r="F33" s="124">
        <v>300</v>
      </c>
      <c r="G33" s="101"/>
      <c r="H33" s="101"/>
      <c r="I33" s="101"/>
      <c r="N33" s="102"/>
      <c r="U33" s="102"/>
    </row>
    <row r="34" spans="1:28">
      <c r="A34" s="99"/>
      <c r="B34" s="157" t="s">
        <v>16</v>
      </c>
      <c r="C34" s="120"/>
      <c r="D34" s="127">
        <f>2*92</f>
        <v>184</v>
      </c>
      <c r="E34" s="122">
        <f>2*92</f>
        <v>184</v>
      </c>
      <c r="F34" s="124">
        <v>300</v>
      </c>
      <c r="G34" s="101"/>
      <c r="H34" s="101"/>
      <c r="I34" s="101"/>
      <c r="N34" s="102"/>
      <c r="U34" s="102"/>
    </row>
    <row r="35" spans="1:28">
      <c r="A35" s="99"/>
      <c r="B35" s="264" t="s">
        <v>17</v>
      </c>
      <c r="C35" s="111"/>
      <c r="D35" s="128">
        <f>2*92</f>
        <v>184</v>
      </c>
      <c r="E35" s="133">
        <f>2*92</f>
        <v>184</v>
      </c>
      <c r="F35" s="128">
        <v>300</v>
      </c>
      <c r="G35" s="101"/>
      <c r="H35" s="101"/>
      <c r="I35" s="101"/>
      <c r="N35" s="102"/>
      <c r="U35" s="102"/>
    </row>
    <row r="36" spans="1:28">
      <c r="A36" s="99"/>
      <c r="B36" s="157"/>
      <c r="C36" s="120"/>
      <c r="D36" s="108"/>
      <c r="E36" s="158"/>
      <c r="F36" s="108"/>
      <c r="G36" s="101"/>
      <c r="H36" s="101"/>
      <c r="I36" s="101"/>
      <c r="N36" s="102"/>
      <c r="U36" s="102"/>
    </row>
    <row r="37" spans="1:28" hidden="1">
      <c r="A37" s="99"/>
      <c r="B37" s="138" t="s">
        <v>144</v>
      </c>
      <c r="C37" s="114"/>
      <c r="D37" s="113"/>
      <c r="F37" s="101"/>
      <c r="G37" s="101"/>
      <c r="H37" s="101"/>
      <c r="I37" s="101"/>
      <c r="J37" s="101"/>
      <c r="K37" s="101"/>
      <c r="L37" s="101"/>
      <c r="M37" s="100"/>
      <c r="N37" s="101"/>
      <c r="O37" s="101"/>
      <c r="P37" s="101"/>
      <c r="Q37" s="101"/>
      <c r="U37" s="102"/>
      <c r="X37" s="101"/>
      <c r="AB37" s="102"/>
    </row>
    <row r="38" spans="1:28">
      <c r="A38" s="99"/>
      <c r="B38" s="138"/>
      <c r="C38" s="114"/>
      <c r="D38" s="113"/>
      <c r="F38" s="101"/>
      <c r="G38" s="101"/>
      <c r="H38" s="101"/>
      <c r="I38" s="101"/>
      <c r="J38" s="101"/>
      <c r="K38" s="101"/>
      <c r="L38" s="101"/>
      <c r="M38" s="100"/>
      <c r="N38" s="101"/>
      <c r="O38" s="101"/>
      <c r="P38" s="101"/>
      <c r="Q38" s="101"/>
      <c r="U38" s="102"/>
      <c r="X38" s="101"/>
      <c r="AB38" s="102"/>
    </row>
    <row r="39" spans="1:28" ht="22.5" customHeight="1">
      <c r="A39" s="255" t="s">
        <v>19</v>
      </c>
      <c r="B39" s="256" t="s">
        <v>83</v>
      </c>
      <c r="C39" s="256"/>
      <c r="D39" s="256"/>
      <c r="E39" s="256"/>
      <c r="F39" s="256"/>
      <c r="G39" s="256"/>
      <c r="H39" s="256"/>
      <c r="I39" s="256"/>
      <c r="J39" s="256"/>
      <c r="K39" s="256"/>
      <c r="L39" s="256"/>
    </row>
    <row r="40" spans="1:28" s="232" customFormat="1" ht="30" customHeight="1">
      <c r="B40" s="232" t="s">
        <v>84</v>
      </c>
    </row>
    <row r="41" spans="1:28" s="97" customFormat="1" ht="45">
      <c r="A41" s="134"/>
      <c r="B41" s="323" t="s">
        <v>198</v>
      </c>
      <c r="C41" s="324"/>
      <c r="D41" s="130" t="s">
        <v>2</v>
      </c>
      <c r="E41" s="261" t="s">
        <v>212</v>
      </c>
      <c r="F41" s="105"/>
      <c r="G41" s="101"/>
      <c r="H41" s="105"/>
      <c r="I41" s="101"/>
      <c r="J41" s="91"/>
      <c r="K41" s="91"/>
      <c r="L41" s="91"/>
      <c r="M41" s="108"/>
      <c r="N41" s="93"/>
      <c r="O41" s="108"/>
      <c r="P41" s="108"/>
      <c r="T41" s="135"/>
      <c r="W41" s="108"/>
      <c r="AA41" s="135"/>
    </row>
    <row r="42" spans="1:28" ht="23.25" customHeight="1">
      <c r="A42" s="99"/>
      <c r="B42" s="308" t="s">
        <v>55</v>
      </c>
      <c r="C42" s="309"/>
      <c r="D42" s="233">
        <v>60</v>
      </c>
      <c r="E42" s="260">
        <v>90</v>
      </c>
      <c r="F42" s="101"/>
      <c r="G42" s="101"/>
      <c r="H42" s="101"/>
      <c r="M42" s="101"/>
      <c r="N42" s="274"/>
      <c r="O42" s="101"/>
      <c r="P42" s="101"/>
      <c r="T42" s="102"/>
      <c r="W42" s="101"/>
      <c r="AA42" s="102"/>
    </row>
    <row r="43" spans="1:28" ht="22.5" customHeight="1">
      <c r="B43" s="275" t="s">
        <v>218</v>
      </c>
      <c r="C43" s="136"/>
      <c r="D43" s="136"/>
      <c r="E43" s="136"/>
      <c r="F43" s="136"/>
      <c r="G43" s="136"/>
      <c r="H43" s="136"/>
      <c r="I43" s="136"/>
      <c r="J43" s="108"/>
      <c r="K43" s="108"/>
      <c r="L43" s="108"/>
      <c r="M43" s="100"/>
      <c r="N43" s="101"/>
      <c r="O43" s="101"/>
      <c r="P43" s="101"/>
      <c r="Q43" s="101"/>
      <c r="U43" s="102"/>
      <c r="X43" s="101"/>
      <c r="AB43" s="102"/>
    </row>
    <row r="44" spans="1:28">
      <c r="B44" s="138"/>
      <c r="C44" s="136"/>
      <c r="D44" s="136"/>
      <c r="E44" s="136"/>
      <c r="F44" s="136"/>
      <c r="G44" s="136"/>
      <c r="H44" s="136"/>
      <c r="I44" s="136"/>
      <c r="J44" s="108"/>
      <c r="K44" s="108"/>
      <c r="L44" s="108"/>
      <c r="M44" s="100"/>
      <c r="N44" s="101"/>
      <c r="O44" s="101"/>
      <c r="P44" s="101"/>
      <c r="Q44" s="101"/>
      <c r="U44" s="102"/>
      <c r="X44" s="101"/>
      <c r="AB44" s="102"/>
    </row>
    <row r="45" spans="1:28" ht="22.5" customHeight="1">
      <c r="A45" s="255" t="s">
        <v>190</v>
      </c>
      <c r="B45" s="256" t="s">
        <v>85</v>
      </c>
      <c r="C45" s="256"/>
      <c r="D45" s="256"/>
      <c r="E45" s="256"/>
      <c r="F45" s="256"/>
      <c r="G45" s="256"/>
      <c r="H45" s="256"/>
      <c r="I45" s="256"/>
      <c r="J45" s="256"/>
      <c r="K45" s="256"/>
      <c r="L45" s="256"/>
      <c r="M45" s="100"/>
      <c r="N45" s="101"/>
      <c r="O45" s="101"/>
      <c r="P45" s="101"/>
      <c r="Q45" s="101"/>
      <c r="U45" s="102"/>
      <c r="X45" s="101"/>
      <c r="AB45" s="102"/>
    </row>
    <row r="46" spans="1:28">
      <c r="A46" s="99"/>
      <c r="B46" s="325" t="s">
        <v>86</v>
      </c>
      <c r="C46" s="325"/>
      <c r="D46" s="325"/>
      <c r="E46" s="325"/>
      <c r="F46" s="325"/>
      <c r="G46" s="325"/>
      <c r="H46" s="325"/>
      <c r="I46" s="325"/>
      <c r="J46" s="325"/>
      <c r="K46" s="325"/>
      <c r="L46" s="325"/>
      <c r="M46" s="100"/>
      <c r="N46" s="101"/>
      <c r="O46" s="101"/>
      <c r="P46" s="101"/>
      <c r="Q46" s="101"/>
      <c r="U46" s="102"/>
      <c r="X46" s="101"/>
      <c r="AB46" s="102"/>
    </row>
    <row r="47" spans="1:28">
      <c r="B47" s="326" t="s">
        <v>69</v>
      </c>
      <c r="C47" s="326"/>
      <c r="D47" s="326"/>
      <c r="E47" s="326"/>
      <c r="F47" s="326"/>
      <c r="G47" s="326"/>
      <c r="H47" s="326"/>
      <c r="I47" s="326"/>
      <c r="J47" s="326"/>
      <c r="K47" s="326"/>
      <c r="L47" s="326"/>
      <c r="M47" s="100"/>
      <c r="N47" s="101"/>
      <c r="O47" s="101"/>
      <c r="P47" s="101"/>
      <c r="Q47" s="101"/>
      <c r="U47" s="102"/>
      <c r="X47" s="101"/>
      <c r="AB47" s="102"/>
    </row>
    <row r="48" spans="1:28">
      <c r="B48" s="326" t="s">
        <v>70</v>
      </c>
      <c r="C48" s="326"/>
      <c r="D48" s="326"/>
      <c r="E48" s="326"/>
      <c r="F48" s="326"/>
      <c r="G48" s="326"/>
      <c r="H48" s="326"/>
      <c r="I48" s="326"/>
      <c r="J48" s="326"/>
      <c r="K48" s="326"/>
      <c r="L48" s="326"/>
      <c r="M48" s="100"/>
      <c r="N48" s="101"/>
      <c r="O48" s="101"/>
      <c r="P48" s="101"/>
      <c r="Q48" s="101"/>
      <c r="U48" s="102"/>
      <c r="X48" s="101"/>
      <c r="AB48" s="102"/>
    </row>
    <row r="49" spans="1:28">
      <c r="B49" s="326" t="s">
        <v>209</v>
      </c>
      <c r="C49" s="326"/>
      <c r="D49" s="326"/>
      <c r="E49" s="326"/>
      <c r="F49" s="326"/>
      <c r="G49" s="326"/>
      <c r="H49" s="326"/>
      <c r="I49" s="326"/>
      <c r="J49" s="326"/>
      <c r="K49" s="326"/>
      <c r="L49" s="326"/>
      <c r="M49" s="100"/>
      <c r="N49" s="101"/>
      <c r="O49" s="101"/>
      <c r="P49" s="101"/>
      <c r="Q49" s="101"/>
      <c r="U49" s="102"/>
      <c r="X49" s="101"/>
      <c r="AB49" s="102"/>
    </row>
    <row r="50" spans="1:28" ht="15" customHeight="1">
      <c r="B50" s="326" t="s">
        <v>47</v>
      </c>
      <c r="C50" s="326"/>
      <c r="D50" s="326"/>
      <c r="E50" s="326"/>
      <c r="F50" s="326"/>
      <c r="G50" s="326"/>
      <c r="H50" s="326"/>
      <c r="I50" s="326"/>
      <c r="J50" s="326"/>
      <c r="K50" s="326"/>
      <c r="L50" s="326"/>
      <c r="M50" s="100"/>
      <c r="N50" s="101"/>
      <c r="O50" s="101"/>
      <c r="P50" s="101"/>
      <c r="Q50" s="101"/>
      <c r="U50" s="102"/>
      <c r="X50" s="101"/>
      <c r="AB50" s="102"/>
    </row>
    <row r="51" spans="1:28" ht="117.75" customHeight="1">
      <c r="B51" s="327" t="s">
        <v>217</v>
      </c>
      <c r="C51" s="327"/>
      <c r="D51" s="327"/>
      <c r="E51" s="327"/>
      <c r="F51" s="327"/>
      <c r="G51" s="327"/>
      <c r="H51" s="327"/>
      <c r="I51" s="327"/>
      <c r="J51" s="327"/>
      <c r="K51" s="327"/>
      <c r="L51" s="327"/>
      <c r="M51" s="100"/>
      <c r="N51" s="101"/>
      <c r="O51" s="101"/>
      <c r="P51" s="101"/>
      <c r="Q51" s="101"/>
      <c r="U51" s="102"/>
      <c r="X51" s="101"/>
      <c r="AB51" s="102"/>
    </row>
    <row r="52" spans="1:28">
      <c r="B52" s="138"/>
      <c r="C52" s="114"/>
      <c r="D52" s="113"/>
      <c r="F52" s="101"/>
      <c r="G52" s="101"/>
      <c r="H52" s="101"/>
      <c r="I52" s="101"/>
      <c r="J52" s="101"/>
      <c r="K52" s="101"/>
      <c r="L52" s="101"/>
      <c r="M52" s="100"/>
      <c r="N52" s="101"/>
      <c r="O52" s="101"/>
      <c r="P52" s="101"/>
      <c r="Q52" s="101"/>
      <c r="U52" s="102"/>
      <c r="X52" s="101"/>
      <c r="AB52" s="102"/>
    </row>
    <row r="53" spans="1:28" ht="22.5" customHeight="1">
      <c r="A53" s="255" t="s">
        <v>191</v>
      </c>
      <c r="B53" s="256" t="s">
        <v>87</v>
      </c>
      <c r="C53" s="256"/>
      <c r="D53" s="256"/>
      <c r="E53" s="256"/>
      <c r="F53" s="256"/>
      <c r="G53" s="256"/>
      <c r="H53" s="256"/>
      <c r="I53" s="256"/>
      <c r="J53" s="256"/>
      <c r="K53" s="256"/>
      <c r="L53" s="256"/>
      <c r="M53" s="100"/>
      <c r="N53" s="101"/>
      <c r="O53" s="101"/>
      <c r="P53" s="101"/>
      <c r="Q53" s="101"/>
      <c r="U53" s="102"/>
      <c r="X53" s="101"/>
      <c r="AB53" s="102"/>
    </row>
    <row r="54" spans="1:28" ht="51.75" customHeight="1">
      <c r="A54" s="99"/>
      <c r="B54" s="325" t="s">
        <v>200</v>
      </c>
      <c r="C54" s="325"/>
      <c r="D54" s="325"/>
      <c r="E54" s="325"/>
      <c r="F54" s="325"/>
      <c r="G54" s="325"/>
      <c r="H54" s="325"/>
      <c r="I54" s="325"/>
      <c r="J54" s="325"/>
      <c r="K54" s="325"/>
      <c r="L54" s="325"/>
      <c r="M54" s="100"/>
      <c r="N54" s="101"/>
      <c r="O54" s="101"/>
      <c r="P54" s="101"/>
      <c r="Q54" s="101"/>
      <c r="U54" s="102"/>
      <c r="X54" s="101"/>
      <c r="AB54" s="102"/>
    </row>
    <row r="55" spans="1:28" hidden="1">
      <c r="B55" s="138" t="s">
        <v>144</v>
      </c>
      <c r="C55" s="114"/>
      <c r="D55" s="113"/>
      <c r="F55" s="101"/>
      <c r="G55" s="101"/>
      <c r="H55" s="101"/>
      <c r="I55" s="101"/>
      <c r="J55" s="101"/>
      <c r="K55" s="101"/>
      <c r="L55" s="101"/>
      <c r="M55" s="100"/>
      <c r="N55" s="101"/>
      <c r="O55" s="101"/>
      <c r="P55" s="101"/>
      <c r="Q55" s="101"/>
      <c r="U55" s="102"/>
      <c r="X55" s="101"/>
      <c r="AB55" s="102"/>
    </row>
    <row r="56" spans="1:28">
      <c r="B56" s="138"/>
      <c r="C56" s="114"/>
      <c r="D56" s="113"/>
      <c r="F56" s="101"/>
      <c r="G56" s="101"/>
      <c r="H56" s="101"/>
      <c r="I56" s="101"/>
      <c r="J56" s="101"/>
      <c r="K56" s="101"/>
      <c r="L56" s="101"/>
      <c r="M56" s="100"/>
      <c r="N56" s="101"/>
      <c r="O56" s="101"/>
      <c r="P56" s="101"/>
      <c r="Q56" s="101"/>
      <c r="U56" s="102"/>
      <c r="X56" s="101"/>
      <c r="AB56" s="102"/>
    </row>
    <row r="57" spans="1:28" ht="22.5" customHeight="1">
      <c r="A57" s="255" t="s">
        <v>192</v>
      </c>
      <c r="B57" s="256" t="s">
        <v>154</v>
      </c>
      <c r="C57" s="256"/>
      <c r="D57" s="256"/>
      <c r="E57" s="256"/>
      <c r="F57" s="256"/>
      <c r="G57" s="256"/>
      <c r="H57" s="256"/>
      <c r="I57" s="256"/>
      <c r="J57" s="256"/>
      <c r="K57" s="256"/>
      <c r="L57" s="256"/>
      <c r="M57" s="100"/>
      <c r="N57" s="101"/>
      <c r="O57" s="101"/>
      <c r="P57" s="101"/>
      <c r="Q57" s="101"/>
      <c r="U57" s="102"/>
      <c r="X57" s="101"/>
      <c r="AB57" s="102"/>
    </row>
    <row r="58" spans="1:28" ht="34.5" customHeight="1">
      <c r="A58" s="257" t="s">
        <v>57</v>
      </c>
      <c r="B58" s="311" t="s">
        <v>193</v>
      </c>
      <c r="C58" s="311"/>
      <c r="D58" s="311"/>
      <c r="E58" s="311"/>
      <c r="F58" s="311"/>
      <c r="G58" s="311"/>
      <c r="H58" s="311"/>
      <c r="I58" s="311"/>
      <c r="J58" s="311"/>
      <c r="K58" s="311"/>
      <c r="L58" s="311"/>
      <c r="M58" s="100"/>
      <c r="N58" s="101"/>
      <c r="O58" s="101"/>
      <c r="P58" s="101"/>
      <c r="Q58" s="101"/>
      <c r="U58" s="102"/>
      <c r="X58" s="101"/>
      <c r="AB58" s="102"/>
    </row>
    <row r="59" spans="1:28" customFormat="1" ht="48.75" customHeight="1">
      <c r="A59" s="258" t="s">
        <v>58</v>
      </c>
      <c r="B59" s="329" t="s">
        <v>196</v>
      </c>
      <c r="C59" s="329"/>
      <c r="D59" s="329"/>
      <c r="E59" s="329"/>
      <c r="F59" s="329"/>
      <c r="G59" s="329"/>
      <c r="H59" s="329"/>
      <c r="I59" s="329"/>
      <c r="J59" s="329"/>
      <c r="K59" s="329"/>
      <c r="L59" s="329"/>
    </row>
    <row r="60" spans="1:28" ht="37.5" customHeight="1">
      <c r="A60" s="259" t="s">
        <v>59</v>
      </c>
      <c r="B60" s="328" t="s">
        <v>197</v>
      </c>
      <c r="C60" s="328"/>
      <c r="D60" s="328"/>
      <c r="E60" s="328"/>
      <c r="F60" s="328"/>
      <c r="G60" s="328"/>
      <c r="H60" s="328"/>
      <c r="I60" s="328"/>
      <c r="J60" s="328"/>
      <c r="K60" s="328"/>
      <c r="L60" s="328"/>
      <c r="M60" s="100"/>
      <c r="N60" s="101"/>
      <c r="O60" s="101"/>
      <c r="P60" s="101"/>
      <c r="Q60" s="101"/>
      <c r="U60" s="102"/>
      <c r="X60" s="101"/>
      <c r="AB60" s="102"/>
    </row>
    <row r="61" spans="1:28" ht="49.5" customHeight="1">
      <c r="A61" s="259" t="s">
        <v>60</v>
      </c>
      <c r="B61" s="328" t="s">
        <v>201</v>
      </c>
      <c r="C61" s="328"/>
      <c r="D61" s="328"/>
      <c r="E61" s="328"/>
      <c r="F61" s="328"/>
      <c r="G61" s="328"/>
      <c r="H61" s="328"/>
      <c r="I61" s="328"/>
      <c r="J61" s="328"/>
      <c r="K61" s="328"/>
      <c r="L61" s="328"/>
      <c r="M61" s="100"/>
      <c r="N61" s="101"/>
      <c r="O61" s="101"/>
      <c r="P61" s="101"/>
      <c r="Q61" s="101"/>
      <c r="U61" s="102"/>
      <c r="X61" s="101"/>
      <c r="AB61" s="102"/>
    </row>
    <row r="62" spans="1:28" ht="36.75" customHeight="1">
      <c r="A62" s="234" t="s">
        <v>81</v>
      </c>
      <c r="B62" s="320" t="s">
        <v>202</v>
      </c>
      <c r="C62" s="320"/>
      <c r="D62" s="320"/>
      <c r="E62" s="320"/>
      <c r="F62" s="320"/>
      <c r="G62" s="320"/>
      <c r="H62" s="320"/>
      <c r="I62" s="320"/>
      <c r="J62" s="320"/>
      <c r="K62" s="320"/>
      <c r="L62" s="320"/>
    </row>
    <row r="63" spans="1:28" ht="15.75" hidden="1" customHeight="1">
      <c r="A63" s="137"/>
      <c r="B63" s="138" t="s">
        <v>145</v>
      </c>
    </row>
    <row r="64" spans="1:28" ht="15.75" customHeight="1" thickBot="1">
      <c r="A64" s="137"/>
      <c r="B64" s="138"/>
    </row>
    <row r="65" spans="1:12" ht="24.75" customHeight="1" thickTop="1" thickBot="1">
      <c r="A65" s="87"/>
      <c r="B65" s="88" t="s">
        <v>72</v>
      </c>
      <c r="C65" s="89"/>
      <c r="D65" s="89"/>
      <c r="E65" s="89"/>
      <c r="F65" s="89"/>
      <c r="G65" s="89"/>
      <c r="H65" s="89"/>
      <c r="I65" s="89"/>
      <c r="J65" s="89"/>
      <c r="K65" s="89"/>
      <c r="L65" s="90"/>
    </row>
    <row r="66" spans="1:12" ht="15.75" thickTop="1"/>
  </sheetData>
  <sheetProtection selectLockedCells="1"/>
  <mergeCells count="27">
    <mergeCell ref="B62:L62"/>
    <mergeCell ref="B41:C41"/>
    <mergeCell ref="B46:L46"/>
    <mergeCell ref="B47:L47"/>
    <mergeCell ref="B48:L48"/>
    <mergeCell ref="B49:L49"/>
    <mergeCell ref="B50:L50"/>
    <mergeCell ref="B51:L51"/>
    <mergeCell ref="B54:L54"/>
    <mergeCell ref="B60:L60"/>
    <mergeCell ref="B61:L61"/>
    <mergeCell ref="B59:L59"/>
    <mergeCell ref="A2:L2"/>
    <mergeCell ref="B42:C42"/>
    <mergeCell ref="E6:L6"/>
    <mergeCell ref="B58:L58"/>
    <mergeCell ref="B30:C31"/>
    <mergeCell ref="E30:F30"/>
    <mergeCell ref="B19:L19"/>
    <mergeCell ref="B22:C23"/>
    <mergeCell ref="D22:E22"/>
    <mergeCell ref="B15:L15"/>
    <mergeCell ref="E5:L5"/>
    <mergeCell ref="E11:L11"/>
    <mergeCell ref="E12:L12"/>
    <mergeCell ref="E13:L13"/>
    <mergeCell ref="E14:L14"/>
  </mergeCells>
  <pageMargins left="0.7" right="0.7" top="0.75" bottom="0.75" header="0.3" footer="0.3"/>
  <pageSetup orientation="portrait" horizontalDpi="0" verticalDpi="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AEAEA"/>
  </sheetPr>
  <dimension ref="A1:AA81"/>
  <sheetViews>
    <sheetView showGridLines="0" zoomScale="90" zoomScaleNormal="90" workbookViewId="0">
      <pane ySplit="1" topLeftCell="A2" activePane="bottomLeft" state="frozen"/>
      <selection pane="bottomLeft" activeCell="B1" sqref="B1"/>
    </sheetView>
  </sheetViews>
  <sheetFormatPr defaultRowHeight="15"/>
  <cols>
    <col min="1" max="1" width="3.7109375" customWidth="1"/>
    <col min="2" max="2" width="45.42578125" customWidth="1"/>
    <col min="3" max="3" width="15.7109375" style="56" customWidth="1"/>
    <col min="4" max="4" width="22.28515625" style="56" bestFit="1" customWidth="1"/>
    <col min="5" max="5" width="19.28515625" style="56" customWidth="1"/>
    <col min="6" max="6" width="21.7109375" style="56" customWidth="1"/>
    <col min="7" max="7" width="22" style="56" customWidth="1"/>
    <col min="8" max="8" width="21.5703125" customWidth="1"/>
    <col min="9" max="9" width="3.42578125" customWidth="1"/>
    <col min="11" max="11" width="18.28515625" customWidth="1"/>
    <col min="15" max="15" width="9.140625" style="62"/>
  </cols>
  <sheetData>
    <row r="1" spans="1:27" s="5" customFormat="1" ht="36.75" customHeight="1" thickTop="1" thickBot="1">
      <c r="A1" s="267"/>
      <c r="B1" s="276" t="s">
        <v>213</v>
      </c>
      <c r="C1" s="276"/>
      <c r="D1" s="268"/>
      <c r="E1" s="268"/>
      <c r="F1" s="268"/>
      <c r="G1" s="269"/>
      <c r="H1" s="10"/>
      <c r="I1" s="9"/>
      <c r="J1" s="147"/>
      <c r="K1" s="9"/>
      <c r="L1" s="9"/>
      <c r="M1" s="11"/>
      <c r="N1" s="11"/>
      <c r="O1" s="12"/>
      <c r="P1" s="12"/>
      <c r="Q1" s="13"/>
      <c r="R1" s="11"/>
      <c r="S1" s="9"/>
      <c r="T1" s="11"/>
      <c r="U1" s="11"/>
      <c r="V1" s="12"/>
      <c r="W1" s="12"/>
      <c r="X1" s="13"/>
      <c r="Y1" s="11"/>
      <c r="Z1" s="11"/>
      <c r="AA1" s="12"/>
    </row>
    <row r="2" spans="1:27" ht="10.5" customHeight="1" thickTop="1"/>
    <row r="3" spans="1:27" ht="75" customHeight="1">
      <c r="A3" s="332" t="s">
        <v>214</v>
      </c>
      <c r="B3" s="332"/>
      <c r="C3" s="332"/>
      <c r="D3" s="332"/>
      <c r="E3" s="332"/>
      <c r="F3" s="332"/>
      <c r="G3" s="332"/>
      <c r="J3" s="62"/>
      <c r="O3"/>
    </row>
    <row r="4" spans="1:27" ht="16.5" customHeight="1">
      <c r="A4" s="160"/>
      <c r="B4" s="160"/>
      <c r="C4" s="160"/>
      <c r="D4" s="160"/>
      <c r="E4" s="160"/>
      <c r="F4" s="160"/>
      <c r="G4" s="160"/>
      <c r="H4" s="160"/>
      <c r="I4" s="160"/>
      <c r="J4" s="160"/>
      <c r="K4" s="160"/>
      <c r="L4" s="160"/>
    </row>
    <row r="5" spans="1:27" ht="26.25" customHeight="1">
      <c r="B5" s="333" t="s">
        <v>153</v>
      </c>
      <c r="C5" s="334"/>
      <c r="D5" s="334"/>
      <c r="E5" s="334"/>
      <c r="F5" s="334"/>
      <c r="G5" s="334"/>
    </row>
    <row r="6" spans="1:27" s="74" customFormat="1" ht="31.15" customHeight="1">
      <c r="B6" s="331" t="s">
        <v>93</v>
      </c>
      <c r="C6" s="209" t="s">
        <v>42</v>
      </c>
      <c r="D6" s="210" t="s">
        <v>164</v>
      </c>
      <c r="E6" s="210" t="s">
        <v>165</v>
      </c>
      <c r="F6" s="331" t="s">
        <v>166</v>
      </c>
      <c r="G6" s="331"/>
      <c r="I6" s="77"/>
      <c r="N6" s="148"/>
    </row>
    <row r="7" spans="1:27" s="74" customFormat="1" ht="31.15" customHeight="1">
      <c r="B7" s="331"/>
      <c r="C7" s="210" t="s">
        <v>162</v>
      </c>
      <c r="D7" s="210" t="s">
        <v>162</v>
      </c>
      <c r="E7" s="210" t="s">
        <v>162</v>
      </c>
      <c r="F7" s="210" t="s">
        <v>162</v>
      </c>
      <c r="G7" s="210" t="s">
        <v>163</v>
      </c>
      <c r="I7" s="77"/>
      <c r="N7" s="148"/>
    </row>
    <row r="8" spans="1:27" s="72" customFormat="1">
      <c r="B8" s="215" t="s">
        <v>161</v>
      </c>
      <c r="C8" s="206"/>
      <c r="D8" s="215"/>
      <c r="E8" s="214"/>
      <c r="F8" s="215"/>
      <c r="G8" s="215"/>
      <c r="N8" s="62"/>
    </row>
    <row r="9" spans="1:27" s="72" customFormat="1">
      <c r="B9" s="219" t="s">
        <v>94</v>
      </c>
      <c r="C9" s="205">
        <v>2400</v>
      </c>
      <c r="D9" s="151">
        <v>80</v>
      </c>
      <c r="E9" s="151">
        <v>52.94</v>
      </c>
      <c r="F9" s="151">
        <f>SUM(C9:E9)</f>
        <v>2532.94</v>
      </c>
      <c r="G9" s="144">
        <f>F9/1000</f>
        <v>2.53294</v>
      </c>
      <c r="J9" s="156"/>
      <c r="L9" s="145"/>
      <c r="M9" s="145"/>
      <c r="N9" s="150"/>
    </row>
    <row r="10" spans="1:27" s="72" customFormat="1">
      <c r="B10" s="219" t="s">
        <v>95</v>
      </c>
      <c r="C10" s="205">
        <v>2400</v>
      </c>
      <c r="D10" s="151">
        <v>80</v>
      </c>
      <c r="E10" s="151">
        <v>30</v>
      </c>
      <c r="F10" s="151">
        <f t="shared" ref="F10:F15" si="0">SUM(C10:E10)</f>
        <v>2510</v>
      </c>
      <c r="G10" s="144">
        <f t="shared" ref="G10:G15" si="1">F10/1000</f>
        <v>2.5099999999999998</v>
      </c>
      <c r="J10" s="156"/>
      <c r="L10" s="145"/>
      <c r="M10" s="145"/>
      <c r="N10" s="150"/>
    </row>
    <row r="11" spans="1:27" s="72" customFormat="1">
      <c r="B11" s="219" t="s">
        <v>96</v>
      </c>
      <c r="C11" s="205">
        <v>2400</v>
      </c>
      <c r="D11" s="151">
        <v>45</v>
      </c>
      <c r="E11" s="151">
        <v>25</v>
      </c>
      <c r="F11" s="151">
        <f t="shared" si="0"/>
        <v>2470</v>
      </c>
      <c r="G11" s="144">
        <f t="shared" si="1"/>
        <v>2.4700000000000002</v>
      </c>
      <c r="I11" s="75"/>
      <c r="J11" s="156"/>
      <c r="K11" s="153"/>
      <c r="L11" s="154"/>
      <c r="M11" s="154"/>
      <c r="N11" s="150"/>
    </row>
    <row r="12" spans="1:27" s="72" customFormat="1">
      <c r="B12" s="219" t="s">
        <v>97</v>
      </c>
      <c r="C12" s="205">
        <v>2400</v>
      </c>
      <c r="D12" s="151">
        <v>80</v>
      </c>
      <c r="E12" s="151">
        <v>98.82</v>
      </c>
      <c r="F12" s="151">
        <f t="shared" si="0"/>
        <v>2578.8200000000002</v>
      </c>
      <c r="G12" s="144">
        <f t="shared" si="1"/>
        <v>2.5788200000000003</v>
      </c>
      <c r="J12" s="156"/>
      <c r="K12" s="153"/>
      <c r="L12" s="154"/>
      <c r="M12" s="154"/>
      <c r="N12" s="150"/>
    </row>
    <row r="13" spans="1:27" s="72" customFormat="1">
      <c r="B13" s="219" t="s">
        <v>98</v>
      </c>
      <c r="C13" s="205">
        <v>2400</v>
      </c>
      <c r="D13" s="151">
        <v>80</v>
      </c>
      <c r="E13" s="151">
        <v>90</v>
      </c>
      <c r="F13" s="151">
        <f t="shared" si="0"/>
        <v>2570</v>
      </c>
      <c r="G13" s="144">
        <f t="shared" si="1"/>
        <v>2.57</v>
      </c>
      <c r="J13" s="156"/>
      <c r="K13" s="153"/>
      <c r="L13" s="154"/>
      <c r="M13" s="154"/>
      <c r="N13" s="150"/>
    </row>
    <row r="14" spans="1:27" s="72" customFormat="1">
      <c r="B14" s="219" t="s">
        <v>99</v>
      </c>
      <c r="C14" s="205">
        <v>2400</v>
      </c>
      <c r="D14" s="151">
        <v>64</v>
      </c>
      <c r="E14" s="151">
        <v>143</v>
      </c>
      <c r="F14" s="151">
        <f t="shared" si="0"/>
        <v>2607</v>
      </c>
      <c r="G14" s="144">
        <f t="shared" si="1"/>
        <v>2.6070000000000002</v>
      </c>
      <c r="J14" s="156"/>
      <c r="K14" s="153"/>
      <c r="L14" s="154"/>
      <c r="M14" s="154"/>
      <c r="N14" s="150"/>
    </row>
    <row r="15" spans="1:27" s="72" customFormat="1">
      <c r="B15" s="219" t="s">
        <v>100</v>
      </c>
      <c r="C15" s="205">
        <v>2400</v>
      </c>
      <c r="D15" s="151">
        <v>64</v>
      </c>
      <c r="E15" s="151">
        <v>60</v>
      </c>
      <c r="F15" s="151">
        <f t="shared" si="0"/>
        <v>2524</v>
      </c>
      <c r="G15" s="144">
        <f t="shared" si="1"/>
        <v>2.524</v>
      </c>
      <c r="J15" s="156"/>
      <c r="K15" s="153"/>
      <c r="L15" s="154"/>
      <c r="M15" s="154"/>
      <c r="N15" s="150"/>
    </row>
    <row r="16" spans="1:27" s="72" customFormat="1">
      <c r="B16" s="215" t="s">
        <v>167</v>
      </c>
      <c r="C16" s="206"/>
      <c r="D16" s="70"/>
      <c r="E16" s="70"/>
      <c r="F16" s="70"/>
      <c r="G16" s="217"/>
      <c r="I16" s="76"/>
      <c r="J16" s="156"/>
      <c r="K16" s="153"/>
      <c r="L16" s="154"/>
      <c r="M16" s="154"/>
      <c r="N16" s="150"/>
    </row>
    <row r="17" spans="2:14" s="72" customFormat="1">
      <c r="B17" s="219" t="s">
        <v>101</v>
      </c>
      <c r="C17" s="205">
        <v>2800</v>
      </c>
      <c r="D17" s="212">
        <v>60</v>
      </c>
      <c r="E17" s="212">
        <v>52.94</v>
      </c>
      <c r="F17" s="152">
        <f>SUM(C17:E17)</f>
        <v>2912.94</v>
      </c>
      <c r="G17" s="144">
        <f t="shared" ref="G17:G33" si="2">F17/1000</f>
        <v>2.9129399999999999</v>
      </c>
      <c r="J17" s="156"/>
      <c r="K17" s="153"/>
      <c r="L17" s="154"/>
      <c r="M17" s="154"/>
      <c r="N17" s="150"/>
    </row>
    <row r="18" spans="2:14" s="72" customFormat="1">
      <c r="B18" s="219" t="s">
        <v>102</v>
      </c>
      <c r="C18" s="205">
        <v>2800</v>
      </c>
      <c r="D18" s="144">
        <v>60</v>
      </c>
      <c r="E18" s="144">
        <v>30</v>
      </c>
      <c r="F18" s="152">
        <f t="shared" ref="F18:F24" si="3">SUM(C18:E18)</f>
        <v>2890</v>
      </c>
      <c r="G18" s="144">
        <f t="shared" si="2"/>
        <v>2.89</v>
      </c>
      <c r="J18" s="156"/>
      <c r="K18" s="153"/>
      <c r="L18" s="154"/>
      <c r="M18" s="154"/>
      <c r="N18" s="150"/>
    </row>
    <row r="19" spans="2:14" s="72" customFormat="1">
      <c r="B19" s="219" t="s">
        <v>103</v>
      </c>
      <c r="C19" s="205">
        <v>2800</v>
      </c>
      <c r="D19" s="144">
        <v>60</v>
      </c>
      <c r="E19" s="144">
        <v>78</v>
      </c>
      <c r="F19" s="152">
        <f t="shared" si="3"/>
        <v>2938</v>
      </c>
      <c r="G19" s="144">
        <f t="shared" si="2"/>
        <v>2.9380000000000002</v>
      </c>
      <c r="J19" s="156"/>
      <c r="K19" s="153"/>
      <c r="L19" s="154"/>
      <c r="M19" s="154"/>
      <c r="N19" s="150"/>
    </row>
    <row r="20" spans="2:14" s="72" customFormat="1">
      <c r="B20" s="219" t="s">
        <v>104</v>
      </c>
      <c r="C20" s="205">
        <v>2800</v>
      </c>
      <c r="D20" s="144">
        <v>45</v>
      </c>
      <c r="E20" s="144">
        <v>25</v>
      </c>
      <c r="F20" s="152">
        <f t="shared" si="3"/>
        <v>2870</v>
      </c>
      <c r="G20" s="144">
        <f t="shared" si="2"/>
        <v>2.87</v>
      </c>
      <c r="J20" s="156"/>
      <c r="K20" s="153"/>
      <c r="L20" s="154"/>
      <c r="M20" s="154"/>
      <c r="N20" s="150"/>
    </row>
    <row r="21" spans="2:14" s="72" customFormat="1">
      <c r="B21" s="219" t="s">
        <v>105</v>
      </c>
      <c r="C21" s="205">
        <v>2800</v>
      </c>
      <c r="D21" s="144">
        <v>60</v>
      </c>
      <c r="E21" s="144">
        <v>98.82</v>
      </c>
      <c r="F21" s="152">
        <f t="shared" si="3"/>
        <v>2958.82</v>
      </c>
      <c r="G21" s="144">
        <f t="shared" si="2"/>
        <v>2.9588200000000002</v>
      </c>
      <c r="J21" s="156"/>
      <c r="K21" s="153"/>
      <c r="L21" s="154"/>
      <c r="M21" s="154"/>
      <c r="N21" s="150"/>
    </row>
    <row r="22" spans="2:14" s="72" customFormat="1">
      <c r="B22" s="219" t="s">
        <v>106</v>
      </c>
      <c r="C22" s="205">
        <v>2800</v>
      </c>
      <c r="D22" s="144">
        <v>60</v>
      </c>
      <c r="E22" s="144">
        <v>90</v>
      </c>
      <c r="F22" s="152">
        <f t="shared" si="3"/>
        <v>2950</v>
      </c>
      <c r="G22" s="144">
        <f t="shared" si="2"/>
        <v>2.95</v>
      </c>
      <c r="J22" s="156"/>
      <c r="K22" s="153"/>
      <c r="L22" s="154"/>
      <c r="M22" s="154"/>
      <c r="N22" s="150"/>
    </row>
    <row r="23" spans="2:14" s="72" customFormat="1">
      <c r="B23" s="219" t="s">
        <v>107</v>
      </c>
      <c r="C23" s="205">
        <v>2800</v>
      </c>
      <c r="D23" s="144">
        <v>0</v>
      </c>
      <c r="E23" s="144">
        <v>140</v>
      </c>
      <c r="F23" s="152">
        <f t="shared" si="3"/>
        <v>2940</v>
      </c>
      <c r="G23" s="144">
        <f t="shared" si="2"/>
        <v>2.94</v>
      </c>
      <c r="J23" s="156"/>
      <c r="K23" s="153"/>
      <c r="L23" s="154"/>
      <c r="M23" s="154"/>
      <c r="N23" s="150"/>
    </row>
    <row r="24" spans="2:14" s="72" customFormat="1">
      <c r="B24" s="219" t="s">
        <v>108</v>
      </c>
      <c r="C24" s="205">
        <v>2800</v>
      </c>
      <c r="D24" s="144">
        <v>0</v>
      </c>
      <c r="E24" s="144">
        <v>70</v>
      </c>
      <c r="F24" s="152">
        <f t="shared" si="3"/>
        <v>2870</v>
      </c>
      <c r="G24" s="144">
        <f t="shared" si="2"/>
        <v>2.87</v>
      </c>
      <c r="J24" s="156"/>
      <c r="K24" s="153"/>
      <c r="L24" s="154"/>
      <c r="M24" s="154"/>
      <c r="N24" s="150"/>
    </row>
    <row r="25" spans="2:14" s="72" customFormat="1">
      <c r="B25" s="215" t="s">
        <v>168</v>
      </c>
      <c r="C25" s="206"/>
      <c r="D25" s="70"/>
      <c r="E25" s="70"/>
      <c r="F25" s="70"/>
      <c r="G25" s="217"/>
      <c r="J25" s="156"/>
      <c r="K25" s="153"/>
      <c r="L25" s="154"/>
      <c r="M25" s="154"/>
      <c r="N25" s="150"/>
    </row>
    <row r="26" spans="2:14" s="72" customFormat="1">
      <c r="B26" s="219" t="s">
        <v>109</v>
      </c>
      <c r="C26" s="211">
        <v>2619</v>
      </c>
      <c r="D26" s="151">
        <v>214</v>
      </c>
      <c r="E26" s="151">
        <v>52.94</v>
      </c>
      <c r="F26" s="151">
        <f>SUM(C26:E26)</f>
        <v>2885.94</v>
      </c>
      <c r="G26" s="144">
        <f t="shared" si="2"/>
        <v>2.8859400000000002</v>
      </c>
      <c r="J26" s="156"/>
      <c r="K26" s="153"/>
      <c r="L26" s="154"/>
      <c r="M26" s="154"/>
      <c r="N26" s="150"/>
    </row>
    <row r="27" spans="2:14" s="72" customFormat="1">
      <c r="B27" s="219" t="s">
        <v>110</v>
      </c>
      <c r="C27" s="211">
        <v>2619</v>
      </c>
      <c r="D27" s="151">
        <v>214</v>
      </c>
      <c r="E27" s="151">
        <v>30</v>
      </c>
      <c r="F27" s="151">
        <f t="shared" ref="F27:F33" si="4">SUM(C27:E27)</f>
        <v>2863</v>
      </c>
      <c r="G27" s="144">
        <f t="shared" si="2"/>
        <v>2.863</v>
      </c>
      <c r="J27" s="156"/>
      <c r="K27" s="153"/>
      <c r="L27" s="154"/>
      <c r="M27" s="154"/>
      <c r="N27" s="150"/>
    </row>
    <row r="28" spans="2:14" s="72" customFormat="1">
      <c r="B28" s="219" t="s">
        <v>111</v>
      </c>
      <c r="C28" s="211">
        <v>2619</v>
      </c>
      <c r="D28" s="151">
        <v>214</v>
      </c>
      <c r="E28" s="151">
        <v>78</v>
      </c>
      <c r="F28" s="151">
        <f t="shared" si="4"/>
        <v>2911</v>
      </c>
      <c r="G28" s="144">
        <f t="shared" si="2"/>
        <v>2.911</v>
      </c>
      <c r="J28" s="156"/>
      <c r="K28" s="153"/>
      <c r="L28" s="154"/>
      <c r="M28" s="154"/>
      <c r="N28" s="150"/>
    </row>
    <row r="29" spans="2:14" s="72" customFormat="1">
      <c r="B29" s="219" t="s">
        <v>112</v>
      </c>
      <c r="C29" s="211">
        <v>2619</v>
      </c>
      <c r="D29" s="151">
        <v>214</v>
      </c>
      <c r="E29" s="151">
        <v>25</v>
      </c>
      <c r="F29" s="151">
        <f t="shared" si="4"/>
        <v>2858</v>
      </c>
      <c r="G29" s="144">
        <f t="shared" si="2"/>
        <v>2.8580000000000001</v>
      </c>
      <c r="J29" s="156"/>
      <c r="K29" s="153"/>
      <c r="L29" s="154"/>
      <c r="M29" s="154"/>
      <c r="N29" s="150"/>
    </row>
    <row r="30" spans="2:14" s="72" customFormat="1">
      <c r="B30" s="219" t="s">
        <v>113</v>
      </c>
      <c r="C30" s="211">
        <v>2619</v>
      </c>
      <c r="D30" s="151">
        <v>214</v>
      </c>
      <c r="E30" s="151">
        <v>98.82</v>
      </c>
      <c r="F30" s="151">
        <f t="shared" si="4"/>
        <v>2931.82</v>
      </c>
      <c r="G30" s="144">
        <f t="shared" si="2"/>
        <v>2.9318200000000001</v>
      </c>
      <c r="J30" s="156"/>
      <c r="K30" s="153"/>
      <c r="L30" s="154"/>
      <c r="M30" s="154"/>
      <c r="N30" s="150"/>
    </row>
    <row r="31" spans="2:14" s="72" customFormat="1">
      <c r="B31" s="219" t="s">
        <v>114</v>
      </c>
      <c r="C31" s="211">
        <v>2619</v>
      </c>
      <c r="D31" s="151">
        <v>214</v>
      </c>
      <c r="E31" s="151">
        <v>90</v>
      </c>
      <c r="F31" s="151">
        <f t="shared" si="4"/>
        <v>2923</v>
      </c>
      <c r="G31" s="144">
        <f t="shared" si="2"/>
        <v>2.923</v>
      </c>
      <c r="J31" s="156"/>
      <c r="L31" s="145"/>
      <c r="M31" s="145"/>
      <c r="N31" s="150"/>
    </row>
    <row r="32" spans="2:14" s="72" customFormat="1">
      <c r="B32" s="219" t="s">
        <v>115</v>
      </c>
      <c r="C32" s="211">
        <v>2619</v>
      </c>
      <c r="D32" s="151">
        <v>150</v>
      </c>
      <c r="E32" s="151">
        <v>143</v>
      </c>
      <c r="F32" s="151">
        <f t="shared" si="4"/>
        <v>2912</v>
      </c>
      <c r="G32" s="144">
        <f t="shared" si="2"/>
        <v>2.9119999999999999</v>
      </c>
      <c r="J32" s="156"/>
      <c r="L32" s="145"/>
      <c r="M32" s="145"/>
      <c r="N32" s="150"/>
    </row>
    <row r="33" spans="1:15" s="72" customFormat="1">
      <c r="B33" s="219" t="s">
        <v>116</v>
      </c>
      <c r="C33" s="211">
        <v>2619</v>
      </c>
      <c r="D33" s="151">
        <v>150</v>
      </c>
      <c r="E33" s="151">
        <v>64</v>
      </c>
      <c r="F33" s="151">
        <f t="shared" si="4"/>
        <v>2833</v>
      </c>
      <c r="G33" s="144">
        <f t="shared" si="2"/>
        <v>2.8330000000000002</v>
      </c>
      <c r="J33" s="156"/>
      <c r="L33" s="145"/>
      <c r="M33" s="145"/>
      <c r="N33" s="150"/>
    </row>
    <row r="34" spans="1:15">
      <c r="B34" s="159"/>
      <c r="C34"/>
      <c r="D34"/>
      <c r="E34"/>
      <c r="F34"/>
      <c r="G34"/>
      <c r="O34"/>
    </row>
    <row r="35" spans="1:15" ht="23.25" customHeight="1">
      <c r="B35" s="333" t="s">
        <v>215</v>
      </c>
      <c r="C35" s="334"/>
      <c r="D35" s="334"/>
      <c r="E35" s="334"/>
      <c r="F35" s="334"/>
      <c r="G35" s="334"/>
      <c r="O35"/>
    </row>
    <row r="36" spans="1:15" ht="30">
      <c r="B36" s="330" t="s">
        <v>93</v>
      </c>
      <c r="C36" s="209" t="s">
        <v>42</v>
      </c>
      <c r="D36" s="210" t="s">
        <v>164</v>
      </c>
      <c r="E36" s="249" t="s">
        <v>165</v>
      </c>
      <c r="F36" s="331" t="s">
        <v>166</v>
      </c>
      <c r="G36" s="331"/>
      <c r="O36"/>
    </row>
    <row r="37" spans="1:15" s="72" customFormat="1">
      <c r="B37" s="330"/>
      <c r="C37" s="210" t="s">
        <v>162</v>
      </c>
      <c r="D37" s="210" t="s">
        <v>162</v>
      </c>
      <c r="E37" s="210" t="s">
        <v>162</v>
      </c>
      <c r="F37" s="210" t="s">
        <v>162</v>
      </c>
      <c r="G37" s="210" t="s">
        <v>163</v>
      </c>
      <c r="J37" s="156"/>
      <c r="N37" s="62"/>
    </row>
    <row r="38" spans="1:15" s="72" customFormat="1">
      <c r="B38" s="213" t="s">
        <v>169</v>
      </c>
      <c r="C38" s="206"/>
      <c r="D38" s="213"/>
      <c r="E38" s="214"/>
      <c r="F38" s="215"/>
      <c r="G38" s="215"/>
      <c r="J38" s="156"/>
      <c r="K38"/>
      <c r="L38"/>
      <c r="M38"/>
      <c r="N38" s="149"/>
    </row>
    <row r="39" spans="1:15" s="72" customFormat="1">
      <c r="B39" s="270" t="s">
        <v>133</v>
      </c>
      <c r="C39" s="216">
        <v>513</v>
      </c>
      <c r="D39" s="208">
        <v>0</v>
      </c>
      <c r="E39" s="152">
        <v>70</v>
      </c>
      <c r="F39" s="152">
        <f>SUM(C39:E39)</f>
        <v>583</v>
      </c>
      <c r="G39" s="144">
        <f>F39/1000</f>
        <v>0.58299999999999996</v>
      </c>
      <c r="J39" s="156"/>
      <c r="N39" s="149"/>
    </row>
    <row r="40" spans="1:15" s="72" customFormat="1">
      <c r="B40" s="270" t="s">
        <v>134</v>
      </c>
      <c r="C40" s="216">
        <v>513</v>
      </c>
      <c r="D40" s="208">
        <v>0</v>
      </c>
      <c r="E40" s="151">
        <v>70</v>
      </c>
      <c r="F40" s="152">
        <f t="shared" ref="F40:F44" si="5">SUM(C40:E40)</f>
        <v>583</v>
      </c>
      <c r="G40" s="144">
        <f t="shared" ref="G40:G44" si="6">F40/1000</f>
        <v>0.58299999999999996</v>
      </c>
      <c r="J40" s="156"/>
      <c r="N40" s="149"/>
    </row>
    <row r="41" spans="1:15">
      <c r="A41" s="72"/>
      <c r="B41" s="270" t="s">
        <v>135</v>
      </c>
      <c r="C41" s="216">
        <v>513</v>
      </c>
      <c r="D41" s="208">
        <v>0</v>
      </c>
      <c r="E41" s="151">
        <v>40</v>
      </c>
      <c r="F41" s="152">
        <f t="shared" si="5"/>
        <v>553</v>
      </c>
      <c r="G41" s="144">
        <f t="shared" si="6"/>
        <v>0.55300000000000005</v>
      </c>
      <c r="I41" s="72"/>
      <c r="J41" s="156"/>
      <c r="K41" s="72"/>
      <c r="L41" s="72"/>
      <c r="M41" s="72"/>
      <c r="N41" s="149"/>
      <c r="O41"/>
    </row>
    <row r="42" spans="1:15" s="72" customFormat="1">
      <c r="B42" s="270" t="s">
        <v>136</v>
      </c>
      <c r="C42" s="216">
        <v>513</v>
      </c>
      <c r="D42" s="208">
        <v>0</v>
      </c>
      <c r="E42" s="151">
        <v>150</v>
      </c>
      <c r="F42" s="152">
        <f t="shared" si="5"/>
        <v>663</v>
      </c>
      <c r="G42" s="144">
        <f t="shared" si="6"/>
        <v>0.66300000000000003</v>
      </c>
      <c r="I42"/>
      <c r="J42" s="156"/>
      <c r="N42" s="62"/>
    </row>
    <row r="43" spans="1:15" s="72" customFormat="1">
      <c r="B43" s="270" t="s">
        <v>137</v>
      </c>
      <c r="C43" s="216">
        <v>513</v>
      </c>
      <c r="D43" s="208">
        <v>0</v>
      </c>
      <c r="E43" s="151">
        <v>134</v>
      </c>
      <c r="F43" s="152">
        <f t="shared" si="5"/>
        <v>647</v>
      </c>
      <c r="G43" s="144">
        <f t="shared" si="6"/>
        <v>0.64700000000000002</v>
      </c>
      <c r="J43" s="156"/>
      <c r="N43" s="62"/>
    </row>
    <row r="44" spans="1:15" s="72" customFormat="1">
      <c r="B44" s="270" t="s">
        <v>138</v>
      </c>
      <c r="C44" s="216">
        <v>513</v>
      </c>
      <c r="D44" s="208">
        <v>0</v>
      </c>
      <c r="E44" s="151">
        <v>64</v>
      </c>
      <c r="F44" s="152">
        <f t="shared" si="5"/>
        <v>577</v>
      </c>
      <c r="G44" s="144">
        <f t="shared" si="6"/>
        <v>0.57699999999999996</v>
      </c>
      <c r="J44" s="156"/>
      <c r="N44" s="149"/>
    </row>
    <row r="45" spans="1:15" s="72" customFormat="1">
      <c r="B45" s="71" t="s">
        <v>170</v>
      </c>
      <c r="C45" s="206"/>
      <c r="D45" s="71"/>
      <c r="E45" s="70"/>
      <c r="F45" s="70"/>
      <c r="G45" s="217"/>
      <c r="J45" s="156"/>
      <c r="N45" s="149"/>
    </row>
    <row r="46" spans="1:15" s="72" customFormat="1">
      <c r="B46" s="271" t="s">
        <v>139</v>
      </c>
      <c r="C46" s="205">
        <v>579</v>
      </c>
      <c r="D46" s="207">
        <v>0</v>
      </c>
      <c r="E46" s="151">
        <v>170</v>
      </c>
      <c r="F46" s="151">
        <f>SUM(C46:E46)</f>
        <v>749</v>
      </c>
      <c r="G46" s="144">
        <f t="shared" ref="G46:G50" si="7">F46/1000</f>
        <v>0.749</v>
      </c>
      <c r="J46" s="156"/>
      <c r="N46" s="149"/>
    </row>
    <row r="47" spans="1:15" s="72" customFormat="1">
      <c r="B47" s="271" t="s">
        <v>140</v>
      </c>
      <c r="C47" s="205">
        <v>579</v>
      </c>
      <c r="D47" s="207">
        <v>0</v>
      </c>
      <c r="E47" s="151">
        <v>170</v>
      </c>
      <c r="F47" s="151">
        <f t="shared" ref="F47:F50" si="8">SUM(C47:E47)</f>
        <v>749</v>
      </c>
      <c r="G47" s="144">
        <f t="shared" si="7"/>
        <v>0.749</v>
      </c>
      <c r="J47" s="156"/>
      <c r="N47" s="149"/>
    </row>
    <row r="48" spans="1:15" s="72" customFormat="1">
      <c r="B48" s="271" t="s">
        <v>141</v>
      </c>
      <c r="C48" s="205">
        <v>579</v>
      </c>
      <c r="D48" s="207">
        <v>0</v>
      </c>
      <c r="E48" s="151">
        <v>70</v>
      </c>
      <c r="F48" s="151">
        <f t="shared" si="8"/>
        <v>649</v>
      </c>
      <c r="G48" s="144">
        <f t="shared" si="7"/>
        <v>0.64900000000000002</v>
      </c>
      <c r="J48" s="156"/>
      <c r="N48" s="62"/>
    </row>
    <row r="49" spans="2:15" s="72" customFormat="1">
      <c r="B49" s="271" t="s">
        <v>142</v>
      </c>
      <c r="C49" s="205">
        <v>579</v>
      </c>
      <c r="D49" s="207">
        <v>0</v>
      </c>
      <c r="E49" s="151">
        <v>94</v>
      </c>
      <c r="F49" s="151">
        <f t="shared" si="8"/>
        <v>673</v>
      </c>
      <c r="G49" s="144">
        <f t="shared" si="7"/>
        <v>0.67300000000000004</v>
      </c>
      <c r="J49" s="156"/>
      <c r="N49" s="62"/>
    </row>
    <row r="50" spans="2:15" s="72" customFormat="1">
      <c r="B50" s="271" t="s">
        <v>143</v>
      </c>
      <c r="C50" s="205">
        <v>579</v>
      </c>
      <c r="D50" s="207">
        <v>0</v>
      </c>
      <c r="E50" s="151">
        <v>53</v>
      </c>
      <c r="F50" s="151">
        <f t="shared" si="8"/>
        <v>632</v>
      </c>
      <c r="G50" s="144">
        <f t="shared" si="7"/>
        <v>0.63200000000000001</v>
      </c>
      <c r="J50" s="156"/>
      <c r="N50" s="62"/>
    </row>
    <row r="51" spans="2:15">
      <c r="B51" s="159"/>
      <c r="C51"/>
      <c r="D51"/>
      <c r="E51"/>
      <c r="F51"/>
      <c r="G51"/>
      <c r="O51"/>
    </row>
    <row r="52" spans="2:15" ht="27" customHeight="1">
      <c r="B52" s="333" t="s">
        <v>216</v>
      </c>
      <c r="C52" s="334"/>
      <c r="D52" s="334"/>
      <c r="E52" s="334"/>
      <c r="F52" s="334"/>
      <c r="G52" s="334"/>
      <c r="O52"/>
    </row>
    <row r="53" spans="2:15" ht="30">
      <c r="B53" s="330" t="s">
        <v>93</v>
      </c>
      <c r="C53" s="209" t="s">
        <v>42</v>
      </c>
      <c r="D53" s="210" t="s">
        <v>164</v>
      </c>
      <c r="E53" s="249" t="s">
        <v>165</v>
      </c>
      <c r="F53" s="331" t="s">
        <v>166</v>
      </c>
      <c r="G53" s="331"/>
      <c r="O53"/>
    </row>
    <row r="54" spans="2:15" s="72" customFormat="1">
      <c r="B54" s="330"/>
      <c r="C54" s="210" t="s">
        <v>162</v>
      </c>
      <c r="D54" s="210" t="s">
        <v>162</v>
      </c>
      <c r="E54" s="210" t="s">
        <v>162</v>
      </c>
      <c r="F54" s="210" t="s">
        <v>162</v>
      </c>
      <c r="G54" s="210" t="s">
        <v>163</v>
      </c>
      <c r="J54" s="156"/>
      <c r="N54" s="62"/>
    </row>
    <row r="55" spans="2:15" s="72" customFormat="1">
      <c r="B55" s="218" t="s">
        <v>171</v>
      </c>
      <c r="C55" s="206"/>
      <c r="D55" s="218"/>
      <c r="E55" s="215"/>
      <c r="F55" s="215"/>
      <c r="G55" s="215"/>
      <c r="J55" s="156"/>
      <c r="K55" s="145"/>
      <c r="L55" s="145"/>
      <c r="M55" s="154"/>
      <c r="N55" s="149"/>
    </row>
    <row r="56" spans="2:15" s="72" customFormat="1">
      <c r="B56" s="219" t="s">
        <v>117</v>
      </c>
      <c r="C56" s="205">
        <v>905</v>
      </c>
      <c r="D56" s="212">
        <v>100</v>
      </c>
      <c r="E56" s="144">
        <v>52.94</v>
      </c>
      <c r="F56" s="144">
        <f>SUM(C56:E56)</f>
        <v>1057.94</v>
      </c>
      <c r="G56" s="144">
        <f>F56/1000</f>
        <v>1.0579400000000001</v>
      </c>
      <c r="J56" s="156"/>
      <c r="K56" s="145"/>
      <c r="L56" s="145"/>
      <c r="M56" s="154"/>
      <c r="N56" s="149"/>
    </row>
    <row r="57" spans="2:15" s="72" customFormat="1">
      <c r="B57" s="219" t="s">
        <v>118</v>
      </c>
      <c r="C57" s="205">
        <v>905</v>
      </c>
      <c r="D57" s="212">
        <v>59.57</v>
      </c>
      <c r="E57" s="144">
        <v>30</v>
      </c>
      <c r="F57" s="144">
        <f t="shared" ref="F57:F63" si="9">SUM(C57:E57)</f>
        <v>994.57</v>
      </c>
      <c r="G57" s="144">
        <f t="shared" ref="G57:G63" si="10">F57/1000</f>
        <v>0.99457000000000007</v>
      </c>
      <c r="J57" s="156"/>
      <c r="K57" s="146"/>
      <c r="L57" s="146"/>
      <c r="M57" s="155"/>
      <c r="N57" s="149"/>
    </row>
    <row r="58" spans="2:15" s="72" customFormat="1">
      <c r="B58" s="219" t="s">
        <v>119</v>
      </c>
      <c r="C58" s="205">
        <v>905</v>
      </c>
      <c r="D58" s="212">
        <v>59.57</v>
      </c>
      <c r="E58" s="144">
        <v>68.819999999999993</v>
      </c>
      <c r="F58" s="144">
        <f t="shared" si="9"/>
        <v>1033.3900000000001</v>
      </c>
      <c r="G58" s="144">
        <f t="shared" si="10"/>
        <v>1.03339</v>
      </c>
      <c r="J58" s="156"/>
      <c r="K58" s="145"/>
      <c r="L58" s="145"/>
      <c r="M58" s="154"/>
      <c r="N58" s="149"/>
    </row>
    <row r="59" spans="2:15" s="72" customFormat="1">
      <c r="B59" s="219" t="s">
        <v>120</v>
      </c>
      <c r="C59" s="205">
        <v>905</v>
      </c>
      <c r="D59" s="212">
        <v>48.09</v>
      </c>
      <c r="E59" s="144">
        <v>25</v>
      </c>
      <c r="F59" s="144">
        <f t="shared" si="9"/>
        <v>978.09</v>
      </c>
      <c r="G59" s="144">
        <f t="shared" si="10"/>
        <v>0.97809000000000001</v>
      </c>
      <c r="J59" s="156"/>
      <c r="K59" s="145"/>
      <c r="L59" s="145"/>
      <c r="M59" s="154"/>
      <c r="N59" s="149"/>
    </row>
    <row r="60" spans="2:15" s="72" customFormat="1">
      <c r="B60" s="219" t="s">
        <v>121</v>
      </c>
      <c r="C60" s="205">
        <v>905</v>
      </c>
      <c r="D60" s="212">
        <v>59.57</v>
      </c>
      <c r="E60" s="144">
        <v>98.82</v>
      </c>
      <c r="F60" s="144">
        <f t="shared" si="9"/>
        <v>1063.3900000000001</v>
      </c>
      <c r="G60" s="144">
        <f t="shared" si="10"/>
        <v>1.0633900000000001</v>
      </c>
      <c r="J60" s="156"/>
      <c r="K60" s="145"/>
      <c r="L60" s="145"/>
      <c r="M60" s="154"/>
      <c r="N60" s="149"/>
    </row>
    <row r="61" spans="2:15" s="72" customFormat="1">
      <c r="B61" s="219" t="s">
        <v>122</v>
      </c>
      <c r="C61" s="205">
        <v>905</v>
      </c>
      <c r="D61" s="212">
        <v>59.57</v>
      </c>
      <c r="E61" s="144">
        <v>90</v>
      </c>
      <c r="F61" s="144">
        <f t="shared" si="9"/>
        <v>1054.5700000000002</v>
      </c>
      <c r="G61" s="144">
        <f t="shared" si="10"/>
        <v>1.0545700000000002</v>
      </c>
      <c r="I61"/>
      <c r="J61" s="156"/>
      <c r="M61" s="153"/>
      <c r="N61" s="62"/>
    </row>
    <row r="62" spans="2:15" s="72" customFormat="1">
      <c r="B62" s="219" t="s">
        <v>123</v>
      </c>
      <c r="C62" s="205">
        <v>905</v>
      </c>
      <c r="D62" s="212">
        <v>48.09</v>
      </c>
      <c r="E62" s="144">
        <v>143</v>
      </c>
      <c r="F62" s="144">
        <f t="shared" si="9"/>
        <v>1096.0900000000001</v>
      </c>
      <c r="G62" s="144">
        <f t="shared" si="10"/>
        <v>1.0960900000000002</v>
      </c>
      <c r="J62" s="156"/>
      <c r="M62" s="153"/>
      <c r="N62" s="62"/>
    </row>
    <row r="63" spans="2:15" s="72" customFormat="1">
      <c r="B63" s="219" t="s">
        <v>124</v>
      </c>
      <c r="C63" s="205">
        <v>905</v>
      </c>
      <c r="D63" s="212">
        <v>48.09</v>
      </c>
      <c r="E63" s="144">
        <v>64</v>
      </c>
      <c r="F63" s="144">
        <f t="shared" si="9"/>
        <v>1017.09</v>
      </c>
      <c r="G63" s="144">
        <f t="shared" si="10"/>
        <v>1.01709</v>
      </c>
      <c r="J63" s="156"/>
      <c r="K63" s="145"/>
      <c r="L63" s="145"/>
      <c r="M63" s="154"/>
      <c r="N63" s="149"/>
    </row>
    <row r="64" spans="2:15" s="72" customFormat="1">
      <c r="B64" s="218" t="s">
        <v>172</v>
      </c>
      <c r="C64" s="206"/>
      <c r="D64" s="223"/>
      <c r="E64" s="217"/>
      <c r="F64" s="217"/>
      <c r="G64" s="217"/>
      <c r="J64" s="156"/>
      <c r="K64" s="145"/>
      <c r="L64" s="145"/>
      <c r="M64" s="154"/>
      <c r="N64" s="149"/>
    </row>
    <row r="65" spans="1:15">
      <c r="A65" s="72"/>
      <c r="B65" s="221" t="s">
        <v>125</v>
      </c>
      <c r="C65" s="205">
        <v>913</v>
      </c>
      <c r="D65" s="212">
        <v>88.89</v>
      </c>
      <c r="E65" s="212">
        <v>52.94</v>
      </c>
      <c r="F65" s="212">
        <f>SUM(C65:E65)</f>
        <v>1054.83</v>
      </c>
      <c r="G65" s="144">
        <f t="shared" ref="G65:G72" si="11">F65/1000</f>
        <v>1.0548299999999999</v>
      </c>
      <c r="H65" s="72"/>
      <c r="I65" s="72"/>
      <c r="J65" s="156"/>
      <c r="K65" s="145"/>
      <c r="L65" s="145"/>
      <c r="M65" s="154"/>
      <c r="N65" s="149"/>
      <c r="O65"/>
    </row>
    <row r="66" spans="1:15">
      <c r="A66" s="72"/>
      <c r="B66" s="219" t="s">
        <v>126</v>
      </c>
      <c r="C66" s="205">
        <v>913</v>
      </c>
      <c r="D66" s="212">
        <v>51.78</v>
      </c>
      <c r="E66" s="144">
        <v>30</v>
      </c>
      <c r="F66" s="212">
        <f t="shared" ref="F66:F72" si="12">SUM(C66:E66)</f>
        <v>994.78</v>
      </c>
      <c r="G66" s="144">
        <f t="shared" si="11"/>
        <v>0.99478</v>
      </c>
      <c r="H66" s="72"/>
      <c r="I66" s="72"/>
      <c r="J66" s="156"/>
      <c r="K66" s="145"/>
      <c r="L66" s="145"/>
      <c r="M66" s="154"/>
      <c r="N66" s="149"/>
      <c r="O66"/>
    </row>
    <row r="67" spans="1:15">
      <c r="A67" s="72"/>
      <c r="B67" s="219" t="s">
        <v>127</v>
      </c>
      <c r="C67" s="205">
        <v>913</v>
      </c>
      <c r="D67" s="212">
        <v>51.78</v>
      </c>
      <c r="E67" s="144">
        <v>68.819999999999993</v>
      </c>
      <c r="F67" s="212">
        <f t="shared" si="12"/>
        <v>1033.5999999999999</v>
      </c>
      <c r="G67" s="144">
        <f t="shared" si="11"/>
        <v>1.0335999999999999</v>
      </c>
      <c r="H67" s="72"/>
      <c r="I67" s="72"/>
      <c r="J67" s="156"/>
      <c r="K67" s="145"/>
      <c r="L67" s="145"/>
      <c r="M67" s="154"/>
      <c r="N67" s="149"/>
      <c r="O67"/>
    </row>
    <row r="68" spans="1:15">
      <c r="A68" s="72"/>
      <c r="B68" s="219" t="s">
        <v>128</v>
      </c>
      <c r="C68" s="205">
        <v>913</v>
      </c>
      <c r="D68" s="212">
        <v>28.89</v>
      </c>
      <c r="E68" s="144">
        <v>25</v>
      </c>
      <c r="F68" s="212">
        <f t="shared" si="12"/>
        <v>966.89</v>
      </c>
      <c r="G68" s="144">
        <f t="shared" si="11"/>
        <v>0.96689000000000003</v>
      </c>
      <c r="H68" s="72"/>
      <c r="I68" s="72"/>
      <c r="J68" s="156"/>
      <c r="K68" s="145"/>
      <c r="L68" s="145"/>
      <c r="M68" s="154"/>
      <c r="N68" s="149"/>
      <c r="O68"/>
    </row>
    <row r="69" spans="1:15">
      <c r="A69" s="72"/>
      <c r="B69" s="219" t="s">
        <v>129</v>
      </c>
      <c r="C69" s="205">
        <v>913</v>
      </c>
      <c r="D69" s="212">
        <v>51.78</v>
      </c>
      <c r="E69" s="144">
        <v>98.82</v>
      </c>
      <c r="F69" s="212">
        <f t="shared" si="12"/>
        <v>1063.5999999999999</v>
      </c>
      <c r="G69" s="144">
        <f t="shared" si="11"/>
        <v>1.0635999999999999</v>
      </c>
      <c r="H69" s="72"/>
      <c r="I69" s="72"/>
      <c r="J69" s="156"/>
      <c r="K69" s="145"/>
      <c r="L69" s="145"/>
      <c r="M69" s="145"/>
      <c r="N69" s="149"/>
      <c r="O69"/>
    </row>
    <row r="70" spans="1:15">
      <c r="A70" s="72"/>
      <c r="B70" s="219" t="s">
        <v>130</v>
      </c>
      <c r="C70" s="205">
        <v>913</v>
      </c>
      <c r="D70" s="212">
        <v>51.78</v>
      </c>
      <c r="E70" s="144">
        <v>90</v>
      </c>
      <c r="F70" s="212">
        <f t="shared" si="12"/>
        <v>1054.78</v>
      </c>
      <c r="G70" s="144">
        <f t="shared" si="11"/>
        <v>1.0547800000000001</v>
      </c>
      <c r="H70" s="72"/>
      <c r="I70" s="72"/>
      <c r="J70" s="156"/>
      <c r="N70" s="62"/>
      <c r="O70"/>
    </row>
    <row r="71" spans="1:15">
      <c r="A71" s="72"/>
      <c r="B71" s="219" t="s">
        <v>131</v>
      </c>
      <c r="C71" s="205">
        <v>913</v>
      </c>
      <c r="D71" s="212">
        <v>31</v>
      </c>
      <c r="E71" s="144">
        <v>143</v>
      </c>
      <c r="F71" s="212">
        <f t="shared" si="12"/>
        <v>1087</v>
      </c>
      <c r="G71" s="144">
        <f t="shared" si="11"/>
        <v>1.087</v>
      </c>
      <c r="H71" s="72"/>
      <c r="I71" s="72"/>
      <c r="J71" s="156"/>
      <c r="N71" s="62"/>
      <c r="O71"/>
    </row>
    <row r="72" spans="1:15">
      <c r="A72" s="72"/>
      <c r="B72" s="219" t="s">
        <v>132</v>
      </c>
      <c r="C72" s="205">
        <v>913</v>
      </c>
      <c r="D72" s="212">
        <v>31</v>
      </c>
      <c r="E72" s="144">
        <v>64</v>
      </c>
      <c r="F72" s="212">
        <f t="shared" si="12"/>
        <v>1008</v>
      </c>
      <c r="G72" s="144">
        <f t="shared" si="11"/>
        <v>1.008</v>
      </c>
      <c r="H72" s="220"/>
      <c r="I72" s="72"/>
      <c r="J72" s="156"/>
      <c r="N72" s="62"/>
      <c r="O72"/>
    </row>
    <row r="73" spans="1:15" ht="15.75" thickBot="1">
      <c r="A73" s="72"/>
      <c r="B73" s="73"/>
      <c r="C73" s="59"/>
      <c r="D73" s="60"/>
      <c r="E73" s="60"/>
      <c r="H73" s="72"/>
      <c r="I73" s="3"/>
      <c r="J73" s="72"/>
    </row>
    <row r="74" spans="1:15" ht="29.25" customHeight="1" thickTop="1" thickBot="1">
      <c r="A74" s="224" t="s">
        <v>72</v>
      </c>
      <c r="B74" s="222"/>
      <c r="C74" s="222"/>
      <c r="D74" s="222"/>
      <c r="E74" s="222"/>
      <c r="F74" s="222"/>
      <c r="G74" s="222"/>
      <c r="J74" s="62"/>
      <c r="O74"/>
    </row>
    <row r="75" spans="1:15" ht="15.75" thickTop="1">
      <c r="B75" s="57"/>
      <c r="C75" s="58"/>
      <c r="D75" s="61"/>
      <c r="E75" s="61"/>
    </row>
    <row r="76" spans="1:15">
      <c r="C76" s="59"/>
      <c r="D76" s="60"/>
      <c r="E76" s="60"/>
    </row>
    <row r="77" spans="1:15">
      <c r="C77" s="59"/>
      <c r="D77" s="60"/>
      <c r="E77" s="60"/>
    </row>
    <row r="78" spans="1:15">
      <c r="C78" s="59"/>
      <c r="D78" s="60"/>
      <c r="E78" s="60"/>
    </row>
    <row r="79" spans="1:15">
      <c r="C79" s="59"/>
      <c r="D79" s="60"/>
      <c r="E79" s="60"/>
    </row>
    <row r="80" spans="1:15">
      <c r="C80" s="59"/>
    </row>
    <row r="81" spans="3:3">
      <c r="C81" s="59"/>
    </row>
  </sheetData>
  <sheetProtection selectLockedCells="1"/>
  <mergeCells count="10">
    <mergeCell ref="B53:B54"/>
    <mergeCell ref="F53:G53"/>
    <mergeCell ref="A3:G3"/>
    <mergeCell ref="B5:G5"/>
    <mergeCell ref="B35:G35"/>
    <mergeCell ref="B52:G52"/>
    <mergeCell ref="B6:B7"/>
    <mergeCell ref="F6:G6"/>
    <mergeCell ref="B36:B37"/>
    <mergeCell ref="F36:G36"/>
  </mergeCells>
  <pageMargins left="0.7" right="0.7" top="0.75" bottom="0.75" header="0.3" footer="0.3"/>
  <pageSetup orientation="portrait" horizontalDpi="0"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Cost Calculator</vt:lpstr>
      <vt:lpstr>Reference values</vt:lpstr>
      <vt:lpstr>WFP prices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NACS Product Cost Calculator Tool</dc:title>
  <dc:creator>Tina Lloren</dc:creator>
  <cp:lastModifiedBy>Heather Finegan</cp:lastModifiedBy>
  <dcterms:created xsi:type="dcterms:W3CDTF">2016-08-01T13:59:30Z</dcterms:created>
  <dcterms:modified xsi:type="dcterms:W3CDTF">2018-03-07T21:36:28Z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