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defaultThemeVersion="124226"/>
  <mc:AlternateContent xmlns:mc="http://schemas.openxmlformats.org/markup-compatibility/2006">
    <mc:Choice Requires="x15">
      <x15ac:absPath xmlns:x15ac="http://schemas.microsoft.com/office/spreadsheetml/2010/11/ac" url="C:\Users\dstukel\Desktop\"/>
    </mc:Choice>
  </mc:AlternateContent>
  <bookViews>
    <workbookView xWindow="0" yWindow="0" windowWidth="28800" windowHeight="12435" tabRatio="887" activeTab="1"/>
  </bookViews>
  <sheets>
    <sheet name="Instructions" sheetId="30" r:id="rId1"/>
    <sheet name="Sample Size Calculator" sheetId="29" r:id="rId2"/>
  </sheets>
  <definedNames>
    <definedName name="_ME1" localSheetId="1">'Sample Size Calculator'!#REF!</definedName>
    <definedName name="_ME1">#REF!</definedName>
    <definedName name="CL" localSheetId="1">'Sample Size Calculator'!$F$31</definedName>
    <definedName name="CL">#REF!</definedName>
    <definedName name="CL_list" localSheetId="1">'Sample Size Calculator'!$M$58:$M$59</definedName>
    <definedName name="CL_list">#REF!</definedName>
    <definedName name="D" localSheetId="1">'Sample Size Calculator'!$F$44</definedName>
    <definedName name="Def" localSheetId="1">'Sample Size Calculator'!#REF!</definedName>
    <definedName name="Def">#REF!</definedName>
    <definedName name="indic_list" localSheetId="1">'Sample Size Calculator'!$O$58:$O$61</definedName>
    <definedName name="indic_list">#REF!</definedName>
    <definedName name="Inf" localSheetId="1">'Sample Size Calculator'!#REF!</definedName>
    <definedName name="Inf">#REF!</definedName>
    <definedName name="max" localSheetId="1">'Sample Size Calculator'!$F$21</definedName>
    <definedName name="max">#REF!</definedName>
    <definedName name="ME_1" localSheetId="1">'Sample Size Calculator'!$F$29</definedName>
    <definedName name="ME_2" localSheetId="1">'Sample Size Calculator'!#REF!</definedName>
    <definedName name="ME_list" localSheetId="1">'Sample Size Calculator'!$N$58:$N$59</definedName>
    <definedName name="ME_list">#REF!</definedName>
    <definedName name="min" localSheetId="1">'Sample Size Calculator'!$F$23</definedName>
    <definedName name="min">#REF!</definedName>
    <definedName name="MOE" localSheetId="1">'Sample Size Calculator'!$F$29</definedName>
    <definedName name="MOE">#REF!</definedName>
    <definedName name="N" localSheetId="1">'Sample Size Calculator'!$F$15</definedName>
    <definedName name="N">#REF!</definedName>
    <definedName name="n_adjusted12" localSheetId="1">'Sample Size Calculator'!$F$46</definedName>
    <definedName name="n_adjusted12">#REF!</definedName>
    <definedName name="n_adjusted123" localSheetId="1">'Sample Size Calculator'!$F$52</definedName>
    <definedName name="n_adjusted123">#REF!</definedName>
    <definedName name="n_adjusted1234" localSheetId="1">'Sample Size Calculator'!#REF!</definedName>
    <definedName name="n_adjusted1234">#REF!</definedName>
    <definedName name="n_initial" localSheetId="1">'Sample Size Calculator'!$F$34</definedName>
    <definedName name="NR" localSheetId="1">'Sample Size Calculator'!$F$50</definedName>
    <definedName name="p" localSheetId="1">'Sample Size Calculator'!$F$27</definedName>
    <definedName name="p">#REF!</definedName>
    <definedName name="Pop" localSheetId="1">'Sample Size Calculator'!$F$15</definedName>
    <definedName name="_xlnm.Print_Area" localSheetId="1">'Sample Size Calculator'!$B$1:$H$55</definedName>
    <definedName name="solver_adj" localSheetId="1" hidden="1">'Sample Size Calculator'!#REF!</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0</definedName>
    <definedName name="solver_nwt" localSheetId="1" hidden="1">1</definedName>
    <definedName name="solver_opt" localSheetId="1" hidden="1">'Sample Size Calculator'!#REF!</definedName>
    <definedName name="solver_pre" localSheetId="1" hidden="1">0.000001</definedName>
    <definedName name="solver_rbv"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0.05</definedName>
    <definedName name="solver_ver" localSheetId="1" hidden="1">3</definedName>
    <definedName name="SS_adjusted12">#REF!</definedName>
    <definedName name="stddev" localSheetId="1">'Sample Size Calculator'!$F$25</definedName>
    <definedName name="stddev">#REF!</definedName>
    <definedName name="SurveyDesignOption" localSheetId="1">'Sample Size Calculator'!$L$58:$L$61</definedName>
    <definedName name="SurveyDesignOption">#REF!</definedName>
    <definedName name="Z" localSheetId="1">'Sample Size Calculator'!$F$32</definedName>
    <definedName name="α" localSheetId="1">'Sample Size Calculator'!#REF!</definedName>
    <definedName name="λ" localSheetId="1">'Sample Size Calculator'!#REF!</definedName>
    <definedName name="λ">#REF!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29" i="29" l="1"/>
  <c r="F34" i="29"/>
  <c r="F40" i="29"/>
  <c r="F46" i="29"/>
  <c r="F52" i="29"/>
  <c r="F54" i="29"/>
  <c r="G21" i="29"/>
  <c r="G23" i="29"/>
  <c r="F25" i="29"/>
  <c r="F32" i="29"/>
  <c r="F43" i="29"/>
  <c r="F44" i="29"/>
  <c r="G45" i="29"/>
  <c r="G25" i="29"/>
  <c r="G15" i="29"/>
  <c r="G18" i="29"/>
  <c r="G50" i="29"/>
  <c r="G28" i="29"/>
  <c r="F24" i="29"/>
  <c r="F22" i="29"/>
  <c r="F38" i="29"/>
  <c r="F37" i="29"/>
</calcChain>
</file>

<file path=xl/sharedStrings.xml><?xml version="1.0" encoding="utf-8"?>
<sst xmlns="http://schemas.openxmlformats.org/spreadsheetml/2006/main" count="96" uniqueCount="78">
  <si>
    <t>Population of beneficiaries</t>
  </si>
  <si>
    <t>3 - Number of farmers and others who have applied improved technologies or management practices as a result of USG assistance</t>
  </si>
  <si>
    <t>3 - One stage design with systematic selection of beneficiaries</t>
  </si>
  <si>
    <t>2 - Two-stage cluster design with a listing operation and with systematic selection of beneficiaries</t>
  </si>
  <si>
    <t>1 - Two-stage cluster design with systematic selection of beneficiaries</t>
  </si>
  <si>
    <t>z</t>
  </si>
  <si>
    <t>min</t>
  </si>
  <si>
    <t>max</t>
  </si>
  <si>
    <t>Indicator title:</t>
  </si>
  <si>
    <t>%</t>
  </si>
  <si>
    <t>Units of indicator</t>
  </si>
  <si>
    <r>
      <t>n</t>
    </r>
    <r>
      <rPr>
        <vertAlign val="subscript"/>
        <sz val="10"/>
        <rFont val="Calibri"/>
        <family val="2"/>
      </rPr>
      <t>initial</t>
    </r>
    <r>
      <rPr>
        <sz val="10"/>
        <rFont val="Calibri"/>
        <family val="2"/>
      </rPr>
      <t xml:space="preserve"> / N</t>
    </r>
  </si>
  <si>
    <r>
      <t xml:space="preserve">Estimate of maximum </t>
    </r>
    <r>
      <rPr>
        <sz val="9"/>
        <rFont val="Calibri"/>
        <family val="2"/>
      </rPr>
      <t>(per beneficiary)</t>
    </r>
  </si>
  <si>
    <r>
      <t xml:space="preserve">Estimate of minimum </t>
    </r>
    <r>
      <rPr>
        <sz val="9"/>
        <rFont val="Calibri"/>
        <family val="2"/>
      </rPr>
      <t>(per beneficiary)</t>
    </r>
  </si>
  <si>
    <t>p</t>
  </si>
  <si>
    <t>MOE</t>
  </si>
  <si>
    <t>2 - Value of incremental sales (collected at farm level) attributed to USG implementation</t>
  </si>
  <si>
    <t>1 - Number of hectares under improved technologies or management practices as a result of USG assistance</t>
  </si>
  <si>
    <t>Finite population correction</t>
  </si>
  <si>
    <t>Non-response</t>
  </si>
  <si>
    <t>Non-response rate</t>
  </si>
  <si>
    <t>s</t>
  </si>
  <si>
    <t>Standard deviation</t>
  </si>
  <si>
    <t>NO</t>
  </si>
  <si>
    <t>YES</t>
  </si>
  <si>
    <t>N</t>
  </si>
  <si>
    <t>INDICATOR</t>
  </si>
  <si>
    <t>Design effect</t>
  </si>
  <si>
    <t>Confidence level</t>
  </si>
  <si>
    <t>Margin of error</t>
  </si>
  <si>
    <t>D</t>
  </si>
  <si>
    <t>ADJUSTMENT 1</t>
  </si>
  <si>
    <t>ADJUSTMENT 2</t>
  </si>
  <si>
    <t>ADJUSTMENT 3</t>
  </si>
  <si>
    <t>INITIAL SAMPLE SIZE</t>
  </si>
  <si>
    <t>FINAL SAMPLE SIZE</t>
  </si>
  <si>
    <t>SURVEY DESIGN OPTION</t>
  </si>
  <si>
    <t>Initial sample size</t>
  </si>
  <si>
    <t>Final sample size</t>
  </si>
  <si>
    <t>Adjusted sample size (1)</t>
  </si>
  <si>
    <r>
      <t>n</t>
    </r>
    <r>
      <rPr>
        <vertAlign val="subscript"/>
        <sz val="11"/>
        <color indexed="8"/>
        <rFont val="Calibri"/>
        <family val="2"/>
      </rPr>
      <t>adj1</t>
    </r>
  </si>
  <si>
    <r>
      <t>n</t>
    </r>
    <r>
      <rPr>
        <vertAlign val="subscript"/>
        <sz val="11"/>
        <color indexed="8"/>
        <rFont val="Calibri"/>
        <family val="2"/>
      </rPr>
      <t>adj2</t>
    </r>
  </si>
  <si>
    <t>Adjusted sample size (2)</t>
  </si>
  <si>
    <t>Adjusted sample size (3)</t>
  </si>
  <si>
    <r>
      <t>n</t>
    </r>
    <r>
      <rPr>
        <vertAlign val="subscript"/>
        <sz val="11"/>
        <color indexed="8"/>
        <rFont val="Calibri"/>
        <family val="2"/>
      </rPr>
      <t>adj3</t>
    </r>
  </si>
  <si>
    <t>4- Other</t>
  </si>
  <si>
    <t>If NO, provide estimates of minimum and maximum:</t>
  </si>
  <si>
    <t>Instructions</t>
  </si>
  <si>
    <t>Critical value from Normal Probability Distribution</t>
  </si>
  <si>
    <t>The calculator contains 5 drop-down boxes that appear at the lower right hand corner of the cell when the yellow-highlighted cell is clicked. They contain the following preset  choices:</t>
  </si>
  <si>
    <t>B. Indicator (See Section 9.2.2 of the sampling guide for details on the preset choices)</t>
  </si>
  <si>
    <t>C. Estimate of standard deviation available? (See Section 9.2.2 of the sampling guide for details on the preset choices)</t>
  </si>
  <si>
    <t>A. Survey Design Option (See Sections 9.1.1, 9.1.2, 9.1.3 and 10.1 of the sampling guide for details on the preset choices)</t>
  </si>
  <si>
    <t>4 - Two-stage cluster design of farmer groups with "take all" selection of beneficiary farmers</t>
  </si>
  <si>
    <r>
      <t xml:space="preserve">Estimate of standard deviation </t>
    </r>
    <r>
      <rPr>
        <sz val="11"/>
        <rFont val="Calibri"/>
        <family val="2"/>
      </rPr>
      <t>available?</t>
    </r>
  </si>
  <si>
    <r>
      <t xml:space="preserve">Use adjustment 3?  </t>
    </r>
    <r>
      <rPr>
        <sz val="9"/>
        <rFont val="Calibri"/>
        <family val="2"/>
      </rPr>
      <t>(YES for all survey design options)</t>
    </r>
  </si>
  <si>
    <r>
      <t xml:space="preserve">Use adjustment 2?  </t>
    </r>
    <r>
      <rPr>
        <sz val="9"/>
        <rFont val="Calibri"/>
        <family val="2"/>
      </rPr>
      <t>(YES for survey design options 1,2 and 4)</t>
    </r>
  </si>
  <si>
    <t>4- Two-stage cluster design of farmer groups with "take all" selection of beneficiary farmers</t>
  </si>
  <si>
    <r>
      <t>Acceptable percentage error</t>
    </r>
    <r>
      <rPr>
        <sz val="9"/>
        <rFont val="Calibri"/>
        <family val="2"/>
      </rPr>
      <t xml:space="preserve"> (Margin of error parameter)</t>
    </r>
  </si>
  <si>
    <r>
      <t>Target value of indicator</t>
    </r>
    <r>
      <rPr>
        <sz val="9"/>
        <rFont val="Calibri"/>
        <family val="2"/>
      </rPr>
      <t xml:space="preserve"> (Margin of error parameter)</t>
    </r>
  </si>
  <si>
    <r>
      <t xml:space="preserve">If YES, write estimate here </t>
    </r>
    <r>
      <rPr>
        <sz val="9"/>
        <rFont val="Calibri"/>
        <family val="2"/>
      </rPr>
      <t>(in units of indicator)</t>
    </r>
    <r>
      <rPr>
        <sz val="11"/>
        <rFont val="Calibri"/>
        <family val="2"/>
      </rPr>
      <t>:</t>
    </r>
  </si>
  <si>
    <t>Click on this hyperlink to visit sampling guide</t>
  </si>
  <si>
    <t xml:space="preserve">This calculator is made possible by the generous support of the American people through the support of the Office of Health, Infectious Diseases, and Nutrition, Bureau for Global Health, U.S. Agency for International Development (USAID), USAID Bureau for Food Security, and USAID Office of Food for Peace, under terms of Cooperative Agreement No. AID-OAA-A-12-00005, through the Food and Nutrition Technical Assistance III Project (FANTA), managed by FHI 360. 
The contents are the responsibility of FHI 360 and do not necessarily reflect the views of USAID or the United States Government.
</t>
  </si>
  <si>
    <t>SELECT CHOICE FROM DROP-DOWN BOX ABOVE</t>
  </si>
  <si>
    <r>
      <t>n</t>
    </r>
    <r>
      <rPr>
        <b/>
        <vertAlign val="subscript"/>
        <sz val="12"/>
        <rFont val="Calibri"/>
        <family val="2"/>
      </rPr>
      <t>final</t>
    </r>
  </si>
  <si>
    <t xml:space="preserve"> SELECT CHOICE FROM DROP-DOWN BOX TO LEFT</t>
  </si>
  <si>
    <t xml:space="preserve">   SELECT CHOICE FROM DROP-DOWN BOX TO LEFT</t>
  </si>
  <si>
    <r>
      <t>n</t>
    </r>
    <r>
      <rPr>
        <b/>
        <vertAlign val="subscript"/>
        <sz val="12"/>
        <rFont val="Calibri"/>
        <family val="2"/>
      </rPr>
      <t>initial</t>
    </r>
  </si>
  <si>
    <t>D. Acceptable percentage error: Margin of error parameter (See Section 9.2.2 of the sampling guide for details on the preset choices)</t>
  </si>
  <si>
    <r>
      <rPr>
        <i/>
        <sz val="11"/>
        <rFont val="Calibri"/>
        <family val="2"/>
        <scheme val="minor"/>
      </rPr>
      <t>For all cells highlighted in yellow, either fill in with approp</t>
    </r>
    <r>
      <rPr>
        <i/>
        <sz val="11"/>
        <color theme="1"/>
        <rFont val="Calibri"/>
        <family val="2"/>
        <scheme val="minor"/>
      </rPr>
      <t>riate values or select choices from the drop-down boxes provided.</t>
    </r>
  </si>
  <si>
    <t>Please fill in appropriate values or select choices from the drop-down boxes provided for all cells highlighted in yellow.</t>
  </si>
  <si>
    <r>
      <t>Use adjustment 1?</t>
    </r>
    <r>
      <rPr>
        <sz val="9"/>
        <rFont val="Calibri"/>
        <family val="2"/>
      </rPr>
      <t xml:space="preserve">  (YES for all survey design options but only </t>
    </r>
    <r>
      <rPr>
        <sz val="11"/>
        <rFont val="Calibri"/>
        <family val="2"/>
      </rPr>
      <t>if n_</t>
    </r>
    <r>
      <rPr>
        <vertAlign val="subscript"/>
        <sz val="11"/>
        <rFont val="Calibri"/>
        <family val="2"/>
      </rPr>
      <t>initial</t>
    </r>
    <r>
      <rPr>
        <sz val="11"/>
        <rFont val="Calibri"/>
        <family val="2"/>
      </rPr>
      <t xml:space="preserve"> /N is greater than 5%</t>
    </r>
    <r>
      <rPr>
        <sz val="9"/>
        <rFont val="Calibri"/>
        <family val="2"/>
      </rPr>
      <t>)</t>
    </r>
  </si>
  <si>
    <t>Ratio of initial sample size to population size (%)</t>
  </si>
  <si>
    <t>E. Confidence level or critical value from the Normal Probability Distribution (See Section 9.2.2 of the sampling guide for details on the preset choices)</t>
  </si>
  <si>
    <t>SAMPLE SIZE CALCULATOR FOR BENEFICIARY-BASED SURVEYS IN SUPPORT OF SELECT FEED THE FUTURE AGRICULTURAL ANNUAL MONITORING INDICATORS</t>
  </si>
  <si>
    <r>
      <rPr>
        <sz val="11"/>
        <rFont val="Calibri"/>
        <family val="2"/>
        <scheme val="minor"/>
      </rPr>
      <t xml:space="preserve">This Excel sample size calculator is designed to be used as a companion to the publication: "Sampling Guide for Beneficiary-Based Surveys for Select Feed the Future Agricultural Annual Monitoring Indicators" (see hyperlink below). The calculator was developed by Diana Stukel (FANTA/ FHI 360) and funded by USAID's Bureau for Food Security and Office of Food for Peace. </t>
    </r>
    <r>
      <rPr>
        <sz val="11"/>
        <color theme="1"/>
        <rFont val="Calibri"/>
        <family val="2"/>
        <scheme val="minor"/>
      </rPr>
      <t>It permits the calculation of sample sizes for beneficiary-based surveys that collect data for indicators that are estimates of totals—such as the USAID Feed the Future and Food for Peace annual monitoring indicators: "Number of Hectares under Improved Technologies"; "Value of Incremental Sales"; and the "Number of Farmers using Improved Technologies."  The calculator requires a number of input parameters, as indicated in the instructions below, and produces both an initial sample size for a given specified indicator, as well as a final sample size after adjusting for the finite population correction, design effect, and non-response. See Sections 9.2.2 and 9.2.3 of the</t>
    </r>
    <r>
      <rPr>
        <sz val="11"/>
        <rFont val="Calibri"/>
        <family val="2"/>
        <scheme val="minor"/>
      </rPr>
      <t xml:space="preserve"> sampling </t>
    </r>
    <r>
      <rPr>
        <sz val="11"/>
        <color theme="1"/>
        <rFont val="Calibri"/>
        <family val="2"/>
        <scheme val="minor"/>
      </rPr>
      <t>guide for more details on the inputs to the formula used for the computations. The formula for the initial sample size can be found on page 39 and the formula for the final sample size can be found on page 46 of the sampling guide.</t>
    </r>
  </si>
  <si>
    <r>
      <rPr>
        <b/>
        <i/>
        <sz val="11"/>
        <rFont val="Calibri"/>
        <family val="2"/>
      </rPr>
      <t xml:space="preserve">* Note: </t>
    </r>
    <r>
      <rPr>
        <i/>
        <sz val="11"/>
        <rFont val="Calibri"/>
        <family val="2"/>
      </rPr>
      <t xml:space="preserve">The Gross Margins indicator is not included in the above list because it is a complex function of indicators of totals, for which a sample size formula is not easy to derive. </t>
    </r>
  </si>
  <si>
    <t>Therefore the Gross Margins indicator should not be used to calculate the sample size for a beneficiary-based survey in support of annual monitoring indicators.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</si>
</sst>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40">
    <font>
      <sz val="11"/>
      <color theme="1"/>
      <name val="Calibri"/>
      <family val="2"/>
      <scheme val="minor"/>
    </font>
    <font>
      <sz val="11"/>
      <color theme="1"/>
      <name val="Calibri"/>
      <family val="2"/>
      <scheme val="minor"/>
    </font>
    <font>
      <sz val="10"/>
      <name val="Arial"/>
      <family val="2"/>
    </font>
    <font>
      <sz val="11"/>
      <color indexed="8"/>
      <name val="Calibri"/>
      <family val="2"/>
    </font>
    <font>
      <b/>
      <sz val="12"/>
      <color indexed="8"/>
      <name val="Calibri"/>
      <family val="2"/>
    </font>
    <font>
      <sz val="10"/>
      <name val="Arial"/>
      <family val="2"/>
    </font>
    <font>
      <sz val="10"/>
      <name val="Geneva"/>
    </font>
    <font>
      <vertAlign val="subscript"/>
      <sz val="11"/>
      <color indexed="8"/>
      <name val="Calibri"/>
      <family val="2"/>
    </font>
    <font>
      <sz val="11"/>
      <name val="Calibri"/>
      <family val="2"/>
    </font>
    <font>
      <sz val="11"/>
      <color indexed="9"/>
      <name val="Calibri"/>
      <family val="2"/>
    </font>
    <font>
      <b/>
      <sz val="10"/>
      <color indexed="9"/>
      <name val="Calibri"/>
      <family val="2"/>
    </font>
    <font>
      <sz val="10"/>
      <color indexed="9"/>
      <name val="Calibri"/>
      <family val="2"/>
    </font>
    <font>
      <sz val="10"/>
      <name val="Calibri"/>
      <family val="2"/>
    </font>
    <font>
      <sz val="11"/>
      <name val="Calibri"/>
      <family val="2"/>
      <scheme val="minor"/>
    </font>
    <font>
      <sz val="10"/>
      <name val="Calibri"/>
      <family val="2"/>
      <scheme val="minor"/>
    </font>
    <font>
      <b/>
      <sz val="12"/>
      <name val="Calibri"/>
      <family val="2"/>
    </font>
    <font>
      <vertAlign val="subscript"/>
      <sz val="10"/>
      <name val="Calibri"/>
      <family val="2"/>
    </font>
    <font>
      <b/>
      <sz val="16"/>
      <name val="Calibri"/>
      <family val="2"/>
    </font>
    <font>
      <i/>
      <sz val="14"/>
      <name val="Calibri"/>
      <family val="2"/>
    </font>
    <font>
      <b/>
      <sz val="11"/>
      <name val="Calibri"/>
      <family val="2"/>
    </font>
    <font>
      <sz val="9"/>
      <name val="Calibri"/>
      <family val="2"/>
    </font>
    <font>
      <sz val="9"/>
      <name val="Calibri"/>
      <family val="2"/>
      <scheme val="minor"/>
    </font>
    <font>
      <u/>
      <sz val="11"/>
      <color theme="10"/>
      <name val="Calibri"/>
      <family val="2"/>
      <scheme val="minor"/>
    </font>
    <font>
      <u/>
      <sz val="11"/>
      <color theme="11"/>
      <name val="Calibri"/>
      <family val="2"/>
      <scheme val="minor"/>
    </font>
    <font>
      <sz val="8"/>
      <name val="Verdana"/>
      <family val="2"/>
    </font>
    <font>
      <i/>
      <sz val="10"/>
      <name val="Calibri"/>
      <family val="2"/>
    </font>
    <font>
      <b/>
      <sz val="11"/>
      <color theme="1"/>
      <name val="Calibri"/>
      <family val="2"/>
      <scheme val="minor"/>
    </font>
    <font>
      <b/>
      <sz val="16"/>
      <color theme="1"/>
      <name val="Calibri"/>
      <family val="2"/>
      <scheme val="minor"/>
    </font>
    <font>
      <i/>
      <sz val="11"/>
      <color theme="1"/>
      <name val="Calibri"/>
      <family val="2"/>
      <scheme val="minor"/>
    </font>
    <font>
      <vertAlign val="subscript"/>
      <sz val="11"/>
      <name val="Calibri"/>
      <family val="2"/>
    </font>
    <font>
      <sz val="9"/>
      <color theme="1"/>
      <name val="Calibri"/>
      <family val="2"/>
      <scheme val="minor"/>
    </font>
    <font>
      <sz val="11"/>
      <color rgb="FFFF0000"/>
      <name val="Calibri"/>
      <family val="2"/>
    </font>
    <font>
      <i/>
      <sz val="11"/>
      <name val="Calibri"/>
      <family val="2"/>
      <scheme val="minor"/>
    </font>
    <font>
      <sz val="10"/>
      <color rgb="FFFF0000"/>
      <name val="Calibri"/>
      <family val="2"/>
    </font>
    <font>
      <b/>
      <vertAlign val="subscript"/>
      <sz val="12"/>
      <name val="Calibri"/>
      <family val="2"/>
    </font>
    <font>
      <i/>
      <sz val="12"/>
      <name val="Calibri"/>
      <family val="2"/>
    </font>
    <font>
      <sz val="12"/>
      <color theme="1"/>
      <name val="Calibri"/>
      <family val="2"/>
      <scheme val="minor"/>
    </font>
    <font>
      <b/>
      <sz val="16"/>
      <color rgb="FF000000"/>
      <name val="Calibri"/>
      <family val="2"/>
      <scheme val="minor"/>
    </font>
    <font>
      <b/>
      <i/>
      <sz val="11"/>
      <name val="Calibri"/>
      <family val="2"/>
    </font>
    <font>
      <i/>
      <sz val="11"/>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9">
    <border>
      <left/>
      <right/>
      <top/>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2">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5" fillId="0" borderId="0" applyFont="0" applyFill="0" applyBorder="0" applyAlignment="0" applyProtection="0"/>
    <xf numFmtId="9" fontId="5" fillId="0" borderId="0" applyFont="0" applyFill="0" applyBorder="0" applyAlignment="0" applyProtection="0"/>
    <xf numFmtId="0" fontId="6" fillId="0" borderId="0"/>
    <xf numFmtId="43" fontId="2" fillId="0" borderId="0" applyFont="0" applyFill="0" applyBorder="0" applyAlignment="0" applyProtection="0"/>
    <xf numFmtId="0" fontId="6" fillId="0" borderId="0"/>
    <xf numFmtId="43" fontId="2"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cellStyleXfs>
  <cellXfs count="132">
    <xf numFmtId="0" fontId="0" fillId="0" borderId="0" xfId="0"/>
    <xf numFmtId="0" fontId="3" fillId="2" borderId="0" xfId="6" applyFont="1" applyFill="1" applyBorder="1" applyAlignment="1">
      <alignment horizontal="center" vertical="center"/>
    </xf>
    <xf numFmtId="164" fontId="8" fillId="2" borderId="0" xfId="12" applyNumberFormat="1" applyFont="1" applyFill="1" applyBorder="1" applyAlignment="1">
      <alignment horizontal="right" vertical="center"/>
    </xf>
    <xf numFmtId="164" fontId="11" fillId="2" borderId="0" xfId="12" applyNumberFormat="1" applyFont="1" applyFill="1" applyBorder="1" applyAlignment="1">
      <alignment vertical="center"/>
    </xf>
    <xf numFmtId="0" fontId="10" fillId="2" borderId="0" xfId="6" applyFont="1" applyFill="1" applyBorder="1" applyAlignment="1">
      <alignment horizontal="left" vertical="center" wrapText="1" indent="5"/>
    </xf>
    <xf numFmtId="0" fontId="3" fillId="0" borderId="0" xfId="6" applyFont="1" applyFill="1" applyBorder="1" applyAlignment="1">
      <alignment vertical="center"/>
    </xf>
    <xf numFmtId="0" fontId="8" fillId="0" borderId="0" xfId="6" applyFont="1" applyAlignment="1">
      <alignment vertical="center"/>
    </xf>
    <xf numFmtId="0" fontId="8" fillId="0" borderId="0" xfId="6" applyFont="1" applyAlignment="1">
      <alignment horizontal="center" vertical="center"/>
    </xf>
    <xf numFmtId="0" fontId="18" fillId="0" borderId="0" xfId="6" applyFont="1" applyAlignment="1">
      <alignment horizontal="right" vertical="center"/>
    </xf>
    <xf numFmtId="0" fontId="8" fillId="2" borderId="3" xfId="6" applyFont="1" applyFill="1" applyBorder="1" applyAlignment="1">
      <alignment vertical="center"/>
    </xf>
    <xf numFmtId="0" fontId="8" fillId="2" borderId="1" xfId="6" applyFont="1" applyFill="1" applyBorder="1" applyAlignment="1">
      <alignment vertical="center"/>
    </xf>
    <xf numFmtId="0" fontId="8" fillId="2" borderId="1" xfId="6" applyFont="1" applyFill="1" applyBorder="1" applyAlignment="1">
      <alignment horizontal="center" vertical="center"/>
    </xf>
    <xf numFmtId="0" fontId="8" fillId="2" borderId="4" xfId="6" applyFont="1" applyFill="1" applyBorder="1" applyAlignment="1">
      <alignment vertical="center"/>
    </xf>
    <xf numFmtId="0" fontId="8" fillId="2" borderId="5" xfId="6" applyFont="1" applyFill="1" applyBorder="1" applyAlignment="1">
      <alignment vertical="center"/>
    </xf>
    <xf numFmtId="0" fontId="19" fillId="2" borderId="0" xfId="6" applyFont="1" applyFill="1" applyBorder="1" applyAlignment="1">
      <alignment vertical="top" wrapText="1"/>
    </xf>
    <xf numFmtId="0" fontId="12" fillId="2" borderId="6" xfId="6" applyFont="1" applyFill="1" applyBorder="1" applyAlignment="1">
      <alignment vertical="center" wrapText="1"/>
    </xf>
    <xf numFmtId="0" fontId="8" fillId="2" borderId="7" xfId="6" applyFont="1" applyFill="1" applyBorder="1" applyAlignment="1">
      <alignment vertical="center"/>
    </xf>
    <xf numFmtId="0" fontId="8" fillId="2" borderId="2" xfId="6" applyFont="1" applyFill="1" applyBorder="1" applyAlignment="1">
      <alignment vertical="center"/>
    </xf>
    <xf numFmtId="0" fontId="15" fillId="2" borderId="2" xfId="6" applyFont="1" applyFill="1" applyBorder="1" applyAlignment="1">
      <alignment vertical="center"/>
    </xf>
    <xf numFmtId="0" fontId="8" fillId="2" borderId="8" xfId="6" applyFont="1" applyFill="1" applyBorder="1" applyAlignment="1">
      <alignment vertical="center"/>
    </xf>
    <xf numFmtId="0" fontId="19" fillId="2" borderId="0" xfId="6" applyFont="1" applyFill="1" applyBorder="1" applyAlignment="1">
      <alignment vertical="center"/>
    </xf>
    <xf numFmtId="0" fontId="8" fillId="2" borderId="6" xfId="6" applyFont="1" applyFill="1" applyBorder="1" applyAlignment="1">
      <alignment vertical="center"/>
    </xf>
    <xf numFmtId="0" fontId="12" fillId="2" borderId="0" xfId="6" applyFont="1" applyFill="1" applyBorder="1" applyAlignment="1">
      <alignment horizontal="left" vertical="center" wrapText="1"/>
    </xf>
    <xf numFmtId="0" fontId="8" fillId="2" borderId="2" xfId="6" applyFont="1" applyFill="1" applyBorder="1" applyAlignment="1">
      <alignment horizontal="center" vertical="center"/>
    </xf>
    <xf numFmtId="0" fontId="8" fillId="2" borderId="0" xfId="6" applyFont="1" applyFill="1" applyBorder="1" applyAlignment="1">
      <alignment vertical="center"/>
    </xf>
    <xf numFmtId="0" fontId="8" fillId="2" borderId="0" xfId="6" applyFont="1" applyFill="1" applyBorder="1" applyAlignment="1">
      <alignment horizontal="center" vertical="center"/>
    </xf>
    <xf numFmtId="0" fontId="12" fillId="2" borderId="0" xfId="6" applyFont="1" applyFill="1" applyBorder="1" applyAlignment="1">
      <alignment horizontal="center" vertical="center"/>
    </xf>
    <xf numFmtId="0" fontId="8" fillId="2" borderId="0" xfId="6" applyFont="1" applyFill="1" applyBorder="1" applyAlignment="1">
      <alignment horizontal="left" vertical="center"/>
    </xf>
    <xf numFmtId="164" fontId="8" fillId="2" borderId="0" xfId="12" applyNumberFormat="1" applyFont="1" applyFill="1" applyBorder="1" applyAlignment="1">
      <alignment vertical="center"/>
    </xf>
    <xf numFmtId="9" fontId="8" fillId="0" borderId="0" xfId="6" applyNumberFormat="1" applyFont="1" applyAlignment="1">
      <alignment vertical="center"/>
    </xf>
    <xf numFmtId="0" fontId="12" fillId="2" borderId="0" xfId="6" applyFont="1" applyFill="1" applyBorder="1" applyAlignment="1">
      <alignment horizontal="left" vertical="center" indent="2"/>
    </xf>
    <xf numFmtId="0" fontId="8" fillId="2" borderId="0" xfId="6" applyFont="1" applyFill="1" applyBorder="1" applyAlignment="1">
      <alignment horizontal="left" vertical="center" indent="2"/>
    </xf>
    <xf numFmtId="164" fontId="19" fillId="2" borderId="0" xfId="12" applyNumberFormat="1" applyFont="1" applyFill="1" applyBorder="1" applyAlignment="1">
      <alignment vertical="center"/>
    </xf>
    <xf numFmtId="0" fontId="8" fillId="2" borderId="0" xfId="6" applyFont="1" applyFill="1" applyBorder="1" applyAlignment="1">
      <alignment horizontal="left" vertical="center" indent="4"/>
    </xf>
    <xf numFmtId="164" fontId="12" fillId="2" borderId="0" xfId="12" applyNumberFormat="1" applyFont="1" applyFill="1" applyBorder="1" applyAlignment="1">
      <alignment vertical="center"/>
    </xf>
    <xf numFmtId="0" fontId="8" fillId="0" borderId="0" xfId="6" applyFont="1" applyFill="1" applyAlignment="1">
      <alignment vertical="center"/>
    </xf>
    <xf numFmtId="0" fontId="12" fillId="2" borderId="0" xfId="6" applyFont="1" applyFill="1" applyBorder="1" applyAlignment="1">
      <alignment vertical="center"/>
    </xf>
    <xf numFmtId="9" fontId="8" fillId="2" borderId="0" xfId="6" applyNumberFormat="1" applyFont="1" applyFill="1" applyBorder="1" applyAlignment="1">
      <alignment vertical="center"/>
    </xf>
    <xf numFmtId="9" fontId="8" fillId="2" borderId="6" xfId="6" applyNumberFormat="1" applyFont="1" applyFill="1" applyBorder="1" applyAlignment="1">
      <alignment vertical="center"/>
    </xf>
    <xf numFmtId="0" fontId="8" fillId="0" borderId="0" xfId="6" applyFont="1" applyFill="1" applyBorder="1" applyAlignment="1">
      <alignment vertical="center"/>
    </xf>
    <xf numFmtId="0" fontId="12" fillId="0" borderId="0" xfId="6" applyFont="1" applyFill="1" applyBorder="1" applyAlignment="1">
      <alignment horizontal="center" vertical="center"/>
    </xf>
    <xf numFmtId="43" fontId="8" fillId="0" borderId="0" xfId="12" applyFont="1" applyFill="1" applyBorder="1" applyAlignment="1">
      <alignment vertical="center"/>
    </xf>
    <xf numFmtId="164" fontId="20" fillId="0" borderId="0" xfId="1" applyNumberFormat="1" applyFont="1" applyFill="1" applyBorder="1" applyAlignment="1">
      <alignment vertical="center"/>
    </xf>
    <xf numFmtId="43" fontId="8" fillId="2" borderId="0" xfId="12" applyFont="1" applyFill="1" applyBorder="1" applyAlignment="1">
      <alignment vertical="center"/>
    </xf>
    <xf numFmtId="164" fontId="8" fillId="2" borderId="0" xfId="1" applyNumberFormat="1" applyFont="1" applyFill="1" applyBorder="1" applyAlignment="1">
      <alignment vertical="center"/>
    </xf>
    <xf numFmtId="164" fontId="20" fillId="2" borderId="0" xfId="1" applyNumberFormat="1" applyFont="1" applyFill="1" applyBorder="1" applyAlignment="1">
      <alignment vertical="center"/>
    </xf>
    <xf numFmtId="164" fontId="8" fillId="2" borderId="6" xfId="12" applyNumberFormat="1" applyFont="1" applyFill="1" applyBorder="1" applyAlignment="1">
      <alignment vertical="center"/>
    </xf>
    <xf numFmtId="0" fontId="12" fillId="2" borderId="2" xfId="6" applyFont="1" applyFill="1" applyBorder="1" applyAlignment="1">
      <alignment horizontal="center" vertical="center"/>
    </xf>
    <xf numFmtId="164" fontId="8" fillId="2" borderId="2" xfId="12" applyNumberFormat="1" applyFont="1" applyFill="1" applyBorder="1" applyAlignment="1">
      <alignment vertical="center"/>
    </xf>
    <xf numFmtId="164" fontId="8" fillId="2" borderId="8" xfId="12" applyNumberFormat="1" applyFont="1" applyFill="1" applyBorder="1" applyAlignment="1">
      <alignment vertical="center"/>
    </xf>
    <xf numFmtId="0" fontId="12" fillId="2" borderId="1" xfId="6" applyFont="1" applyFill="1" applyBorder="1" applyAlignment="1">
      <alignment horizontal="center" vertical="center"/>
    </xf>
    <xf numFmtId="43" fontId="8" fillId="2" borderId="1" xfId="12" applyFont="1" applyFill="1" applyBorder="1" applyAlignment="1">
      <alignment vertical="center"/>
    </xf>
    <xf numFmtId="0" fontId="19" fillId="2" borderId="0" xfId="6" applyFont="1" applyFill="1" applyBorder="1" applyAlignment="1">
      <alignment horizontal="left" vertical="center"/>
    </xf>
    <xf numFmtId="0" fontId="8" fillId="2" borderId="0" xfId="6" applyFont="1" applyFill="1" applyBorder="1" applyAlignment="1">
      <alignment horizontal="left" vertical="center" wrapText="1"/>
    </xf>
    <xf numFmtId="43" fontId="8" fillId="2" borderId="0" xfId="12" applyFont="1" applyFill="1" applyBorder="1" applyAlignment="1">
      <alignment horizontal="right" vertical="center"/>
    </xf>
    <xf numFmtId="165" fontId="8" fillId="2" borderId="0" xfId="3" applyNumberFormat="1" applyFont="1" applyFill="1" applyBorder="1" applyAlignment="1">
      <alignment vertical="center"/>
    </xf>
    <xf numFmtId="0" fontId="8" fillId="2" borderId="2" xfId="6" applyFont="1" applyFill="1" applyBorder="1" applyAlignment="1">
      <alignment horizontal="left" vertical="center"/>
    </xf>
    <xf numFmtId="43" fontId="8" fillId="2" borderId="2" xfId="12" applyFont="1" applyFill="1" applyBorder="1" applyAlignment="1">
      <alignment vertical="center"/>
    </xf>
    <xf numFmtId="0" fontId="8" fillId="2" borderId="1" xfId="6" applyFont="1" applyFill="1" applyBorder="1" applyAlignment="1">
      <alignment horizontal="left" vertical="center"/>
    </xf>
    <xf numFmtId="0" fontId="12" fillId="2" borderId="1" xfId="6" applyFont="1" applyFill="1" applyBorder="1" applyAlignment="1">
      <alignment vertical="center"/>
    </xf>
    <xf numFmtId="0" fontId="14" fillId="2" borderId="1" xfId="0" applyFont="1" applyFill="1" applyBorder="1" applyAlignment="1">
      <alignment horizontal="left" vertical="center" wrapText="1"/>
    </xf>
    <xf numFmtId="164" fontId="13" fillId="2" borderId="1" xfId="1" applyNumberFormat="1" applyFont="1" applyFill="1" applyBorder="1" applyAlignment="1">
      <alignment vertical="center"/>
    </xf>
    <xf numFmtId="164" fontId="8" fillId="2" borderId="1" xfId="12" applyNumberFormat="1" applyFont="1" applyFill="1" applyBorder="1" applyAlignment="1">
      <alignment vertical="center"/>
    </xf>
    <xf numFmtId="0" fontId="15" fillId="0" borderId="0" xfId="6" applyFont="1" applyAlignment="1">
      <alignment vertical="center"/>
    </xf>
    <xf numFmtId="0" fontId="12" fillId="2" borderId="2" xfId="6" applyFont="1" applyFill="1" applyBorder="1" applyAlignment="1">
      <alignment vertical="center"/>
    </xf>
    <xf numFmtId="0" fontId="25" fillId="2" borderId="0" xfId="6" applyFont="1" applyFill="1" applyBorder="1" applyAlignment="1">
      <alignment horizontal="center" vertical="center"/>
    </xf>
    <xf numFmtId="0" fontId="8" fillId="0" borderId="0" xfId="6" applyFont="1" applyAlignment="1">
      <alignment vertical="center" wrapText="1"/>
    </xf>
    <xf numFmtId="0" fontId="4" fillId="0" borderId="0" xfId="6" applyFont="1" applyFill="1" applyBorder="1" applyAlignment="1">
      <alignment horizontal="centerContinuous" vertical="center"/>
    </xf>
    <xf numFmtId="0" fontId="3" fillId="0" borderId="0" xfId="6" applyFont="1" applyFill="1" applyBorder="1" applyAlignment="1">
      <alignment horizontal="centerContinuous" vertical="center"/>
    </xf>
    <xf numFmtId="3" fontId="3" fillId="0" borderId="0" xfId="6" applyNumberFormat="1" applyFont="1" applyFill="1" applyBorder="1" applyAlignment="1">
      <alignment horizontal="center" vertical="center"/>
    </xf>
    <xf numFmtId="9" fontId="3" fillId="0" borderId="0" xfId="6" applyNumberFormat="1" applyFont="1" applyFill="1" applyBorder="1" applyAlignment="1">
      <alignment horizontal="center" vertical="center"/>
    </xf>
    <xf numFmtId="0" fontId="19" fillId="0" borderId="0" xfId="6" applyFont="1" applyFill="1" applyAlignment="1">
      <alignment vertical="center" wrapText="1"/>
    </xf>
    <xf numFmtId="0" fontId="26" fillId="0" borderId="0" xfId="0" applyFont="1"/>
    <xf numFmtId="9" fontId="8" fillId="0" borderId="0" xfId="6" applyNumberFormat="1" applyFont="1" applyAlignment="1">
      <alignment horizontal="left" vertical="center"/>
    </xf>
    <xf numFmtId="0" fontId="27" fillId="0" borderId="0" xfId="0" applyFont="1"/>
    <xf numFmtId="0" fontId="27" fillId="0" borderId="0" xfId="0" applyFont="1" applyAlignment="1">
      <alignment horizontal="center"/>
    </xf>
    <xf numFmtId="0" fontId="28" fillId="0" borderId="0" xfId="0" applyFont="1"/>
    <xf numFmtId="0" fontId="30" fillId="0" borderId="0" xfId="0" applyFont="1" applyAlignment="1">
      <alignment wrapText="1"/>
    </xf>
    <xf numFmtId="0" fontId="0" fillId="0" borderId="0" xfId="0" applyFont="1" applyAlignment="1">
      <alignment horizontal="left" wrapText="1"/>
    </xf>
    <xf numFmtId="0" fontId="8" fillId="0" borderId="5" xfId="6" applyFont="1" applyBorder="1" applyAlignment="1">
      <alignment vertical="center" wrapText="1"/>
    </xf>
    <xf numFmtId="0" fontId="19" fillId="0" borderId="0" xfId="6" applyFont="1" applyAlignment="1">
      <alignment vertical="center" wrapText="1"/>
    </xf>
    <xf numFmtId="164" fontId="19" fillId="0" borderId="0" xfId="6" applyNumberFormat="1" applyFont="1" applyAlignment="1">
      <alignment vertical="center" wrapText="1"/>
    </xf>
    <xf numFmtId="0" fontId="8" fillId="0" borderId="0" xfId="6" applyFont="1" applyBorder="1" applyAlignment="1">
      <alignment vertical="center" wrapText="1"/>
    </xf>
    <xf numFmtId="0" fontId="21" fillId="0" borderId="0" xfId="0" applyFont="1" applyFill="1" applyBorder="1" applyAlignment="1">
      <alignment horizontal="center" vertical="center" wrapText="1"/>
    </xf>
    <xf numFmtId="0" fontId="0" fillId="0" borderId="0" xfId="0" applyFill="1"/>
    <xf numFmtId="0" fontId="32" fillId="0" borderId="0" xfId="0" applyFont="1" applyAlignment="1">
      <alignment wrapText="1"/>
    </xf>
    <xf numFmtId="0" fontId="0" fillId="0" borderId="0" xfId="0" applyFill="1" applyAlignment="1">
      <alignment horizontal="left" wrapText="1"/>
    </xf>
    <xf numFmtId="37" fontId="8" fillId="3" borderId="0" xfId="12" applyNumberFormat="1" applyFont="1" applyFill="1" applyBorder="1" applyAlignment="1" applyProtection="1">
      <alignment vertical="center"/>
      <protection locked="0"/>
    </xf>
    <xf numFmtId="164" fontId="8" fillId="3" borderId="0" xfId="12" applyNumberFormat="1" applyFont="1" applyFill="1" applyBorder="1" applyAlignment="1" applyProtection="1">
      <alignment horizontal="right" vertical="center"/>
      <protection locked="0"/>
    </xf>
    <xf numFmtId="9" fontId="8" fillId="3" borderId="0" xfId="6" applyNumberFormat="1" applyFont="1" applyFill="1" applyBorder="1" applyAlignment="1" applyProtection="1">
      <alignment vertical="center"/>
      <protection locked="0"/>
    </xf>
    <xf numFmtId="0" fontId="8" fillId="0" borderId="0" xfId="6" applyFont="1" applyFill="1" applyAlignment="1">
      <alignment vertical="center" wrapText="1"/>
    </xf>
    <xf numFmtId="2" fontId="8" fillId="3" borderId="0" xfId="6" applyNumberFormat="1" applyFont="1" applyFill="1" applyBorder="1" applyAlignment="1" applyProtection="1">
      <alignment vertical="center"/>
      <protection locked="0"/>
    </xf>
    <xf numFmtId="0" fontId="8" fillId="0" borderId="0" xfId="6" applyFont="1" applyFill="1" applyBorder="1" applyAlignment="1">
      <alignment vertical="center" wrapText="1"/>
    </xf>
    <xf numFmtId="39" fontId="9" fillId="0" borderId="0" xfId="12" applyNumberFormat="1" applyFont="1" applyFill="1" applyBorder="1" applyAlignment="1" applyProtection="1">
      <alignment vertical="center"/>
      <protection locked="0"/>
    </xf>
    <xf numFmtId="164" fontId="33" fillId="2" borderId="0" xfId="12" applyNumberFormat="1" applyFont="1" applyFill="1" applyBorder="1" applyAlignment="1">
      <alignment vertical="center" wrapText="1"/>
    </xf>
    <xf numFmtId="0" fontId="31" fillId="2" borderId="0" xfId="6" applyFont="1" applyFill="1" applyBorder="1" applyAlignment="1">
      <alignment vertical="center" wrapText="1"/>
    </xf>
    <xf numFmtId="0" fontId="33" fillId="2" borderId="0" xfId="6" applyFont="1" applyFill="1" applyBorder="1" applyAlignment="1">
      <alignment vertical="center" wrapText="1"/>
    </xf>
    <xf numFmtId="0" fontId="8" fillId="0" borderId="5" xfId="6" applyFont="1" applyFill="1" applyBorder="1" applyAlignment="1">
      <alignment vertical="center" wrapText="1"/>
    </xf>
    <xf numFmtId="0" fontId="0" fillId="0" borderId="0" xfId="0" applyFont="1" applyFill="1" applyAlignment="1">
      <alignment horizontal="left" wrapText="1"/>
    </xf>
    <xf numFmtId="164" fontId="12" fillId="2" borderId="0" xfId="12" applyNumberFormat="1" applyFont="1" applyFill="1" applyBorder="1" applyAlignment="1">
      <alignment horizontal="right" vertical="center" wrapText="1"/>
    </xf>
    <xf numFmtId="0" fontId="12" fillId="2" borderId="2" xfId="6" applyFont="1" applyFill="1" applyBorder="1" applyAlignment="1">
      <alignment horizontal="right" vertical="center"/>
    </xf>
    <xf numFmtId="9" fontId="12" fillId="2" borderId="0" xfId="6" applyNumberFormat="1" applyFont="1" applyFill="1" applyBorder="1" applyAlignment="1">
      <alignment horizontal="right" vertical="center" wrapText="1"/>
    </xf>
    <xf numFmtId="39" fontId="8" fillId="3" borderId="0" xfId="1" applyNumberFormat="1" applyFont="1" applyFill="1" applyBorder="1" applyAlignment="1" applyProtection="1">
      <alignment vertical="center"/>
      <protection locked="0"/>
    </xf>
    <xf numFmtId="164" fontId="15" fillId="4" borderId="0" xfId="6" applyNumberFormat="1" applyFont="1" applyFill="1" applyBorder="1" applyAlignment="1">
      <alignment vertical="center"/>
    </xf>
    <xf numFmtId="0" fontId="15" fillId="4" borderId="0" xfId="6" applyFont="1" applyFill="1" applyBorder="1" applyAlignment="1">
      <alignment vertical="center"/>
    </xf>
    <xf numFmtId="0" fontId="15" fillId="4" borderId="0" xfId="6" applyFont="1" applyFill="1" applyBorder="1" applyAlignment="1">
      <alignment horizontal="center" vertical="center"/>
    </xf>
    <xf numFmtId="0" fontId="15" fillId="2" borderId="0" xfId="6" applyFont="1" applyFill="1" applyBorder="1" applyAlignment="1">
      <alignment vertical="center"/>
    </xf>
    <xf numFmtId="164" fontId="15" fillId="4" borderId="0" xfId="12" applyNumberFormat="1" applyFont="1" applyFill="1" applyBorder="1" applyAlignment="1">
      <alignment vertical="center"/>
    </xf>
    <xf numFmtId="39" fontId="8" fillId="0" borderId="0" xfId="12" applyNumberFormat="1" applyFont="1" applyFill="1" applyBorder="1" applyAlignment="1" applyProtection="1">
      <alignment horizontal="right" vertical="center"/>
    </xf>
    <xf numFmtId="10" fontId="8" fillId="3" borderId="0" xfId="6" applyNumberFormat="1" applyFont="1" applyFill="1" applyBorder="1" applyAlignment="1" applyProtection="1">
      <alignment vertical="center"/>
      <protection locked="0"/>
    </xf>
    <xf numFmtId="39" fontId="9" fillId="3" borderId="0" xfId="12" applyNumberFormat="1" applyFont="1" applyFill="1" applyBorder="1" applyAlignment="1" applyProtection="1">
      <alignment vertical="center"/>
      <protection locked="0"/>
    </xf>
    <xf numFmtId="39" fontId="8" fillId="0" borderId="0" xfId="12" applyNumberFormat="1" applyFont="1" applyFill="1" applyBorder="1" applyAlignment="1">
      <alignment vertical="center"/>
    </xf>
    <xf numFmtId="0" fontId="37" fillId="0" borderId="0" xfId="0" applyFont="1" applyAlignment="1">
      <alignment horizontal="center" vertical="center" wrapText="1"/>
    </xf>
    <xf numFmtId="0" fontId="27" fillId="0" borderId="0" xfId="0" applyFont="1" applyAlignment="1">
      <alignment horizontal="center" wrapText="1"/>
    </xf>
    <xf numFmtId="0" fontId="22" fillId="0" borderId="0" xfId="21" applyAlignment="1" applyProtection="1">
      <alignment horizontal="center"/>
      <protection locked="0"/>
    </xf>
    <xf numFmtId="165" fontId="8" fillId="0" borderId="0" xfId="6" applyNumberFormat="1" applyFont="1" applyAlignment="1">
      <alignment vertical="center"/>
    </xf>
    <xf numFmtId="165" fontId="8" fillId="0" borderId="0" xfId="6" applyNumberFormat="1" applyFont="1" applyAlignment="1">
      <alignment horizontal="left" vertical="center"/>
    </xf>
    <xf numFmtId="165" fontId="8" fillId="3" borderId="0" xfId="3" applyNumberFormat="1" applyFont="1" applyFill="1" applyAlignment="1" applyProtection="1">
      <alignment vertical="center"/>
      <protection locked="0"/>
    </xf>
    <xf numFmtId="0" fontId="0" fillId="0" borderId="0" xfId="0" applyFill="1" applyAlignment="1">
      <alignment horizontal="left" wrapText="1"/>
    </xf>
    <xf numFmtId="0" fontId="30" fillId="0" borderId="0" xfId="0" applyFont="1" applyAlignment="1">
      <alignment wrapText="1"/>
    </xf>
    <xf numFmtId="0" fontId="0" fillId="0" borderId="0" xfId="0" applyAlignment="1"/>
    <xf numFmtId="0" fontId="19" fillId="2" borderId="0" xfId="6" applyFont="1" applyFill="1" applyBorder="1" applyAlignment="1">
      <alignment horizontal="left" vertical="center" wrapText="1"/>
    </xf>
    <xf numFmtId="0" fontId="3" fillId="0" borderId="0" xfId="6" applyFont="1" applyFill="1" applyBorder="1" applyAlignment="1">
      <alignment horizontal="center" vertical="center" wrapText="1"/>
    </xf>
    <xf numFmtId="0" fontId="17" fillId="0" borderId="0" xfId="6" applyFont="1" applyAlignment="1">
      <alignment horizontal="center" vertical="center" wrapText="1"/>
    </xf>
    <xf numFmtId="0" fontId="8" fillId="3" borderId="0" xfId="6" applyFont="1" applyFill="1" applyBorder="1" applyAlignment="1" applyProtection="1">
      <alignment horizontal="left" vertical="center" wrapText="1"/>
      <protection locked="0"/>
    </xf>
    <xf numFmtId="164" fontId="12" fillId="2" borderId="0" xfId="12" applyNumberFormat="1" applyFont="1" applyFill="1" applyBorder="1" applyAlignment="1">
      <alignment horizontal="right" vertical="center" wrapText="1"/>
    </xf>
    <xf numFmtId="0" fontId="35" fillId="0" borderId="0" xfId="6" applyFont="1" applyAlignment="1">
      <alignment horizontal="right" vertical="center"/>
    </xf>
    <xf numFmtId="0" fontId="36" fillId="0" borderId="0" xfId="0" applyFont="1" applyAlignment="1">
      <alignment vertical="center"/>
    </xf>
    <xf numFmtId="0" fontId="8" fillId="0" borderId="5" xfId="6" applyFont="1" applyFill="1" applyBorder="1" applyAlignment="1">
      <alignment horizontal="left" vertical="center" wrapText="1"/>
    </xf>
    <xf numFmtId="0" fontId="8" fillId="0" borderId="0" xfId="6" applyFont="1" applyFill="1" applyAlignment="1">
      <alignment horizontal="center" vertical="center" wrapText="1"/>
    </xf>
    <xf numFmtId="0" fontId="8" fillId="0" borderId="5" xfId="6" applyFont="1" applyBorder="1" applyAlignment="1">
      <alignment vertical="center" wrapText="1"/>
    </xf>
    <xf numFmtId="0" fontId="39" fillId="0" borderId="0" xfId="6" applyFont="1" applyAlignment="1">
      <alignment vertical="center"/>
    </xf>
  </cellXfs>
  <cellStyles count="22">
    <cellStyle name="Comma" xfId="1" builtinId="3"/>
    <cellStyle name="Comma 2" xfId="5"/>
    <cellStyle name="Comma 2 2" xfId="10"/>
    <cellStyle name="Comma 3" xfId="7"/>
    <cellStyle name="Comma 3 2" xfId="12"/>
    <cellStyle name="Followed Hyperlink" xfId="14" builtinId="9" hidden="1"/>
    <cellStyle name="Followed Hyperlink" xfId="16" builtinId="9" hidden="1"/>
    <cellStyle name="Followed Hyperlink" xfId="18" builtinId="9" hidden="1"/>
    <cellStyle name="Followed Hyperlink" xfId="20" builtinId="9" hidden="1"/>
    <cellStyle name="Hyperlink" xfId="13" builtinId="8" hidden="1"/>
    <cellStyle name="Hyperlink" xfId="15" builtinId="8" hidden="1"/>
    <cellStyle name="Hyperlink" xfId="17" builtinId="8" hidden="1"/>
    <cellStyle name="Hyperlink" xfId="19" builtinId="8" hidden="1"/>
    <cellStyle name="Hyperlink" xfId="21" builtinId="8"/>
    <cellStyle name="Normal" xfId="0" builtinId="0"/>
    <cellStyle name="Normal 2" xfId="2"/>
    <cellStyle name="Normal 2 2" xfId="11"/>
    <cellStyle name="Normal 3" xfId="4"/>
    <cellStyle name="Normal 4" xfId="9"/>
    <cellStyle name="Normal_School Vouchers sampling options + resource tool v1" xfId="6"/>
    <cellStyle name="Percent" xfId="3" builtinId="5"/>
    <cellStyle name="Percent 2" xfId="8"/>
  </cellStyles>
  <dxfs count="15">
    <dxf>
      <font>
        <color auto="1"/>
      </font>
    </dxf>
    <dxf>
      <font>
        <color auto="1"/>
      </font>
    </dxf>
    <dxf>
      <numFmt numFmtId="166" formatCode=";;;"/>
    </dxf>
    <dxf>
      <numFmt numFmtId="166" formatCode=";;;"/>
      <fill>
        <patternFill patternType="none">
          <bgColor auto="1"/>
        </patternFill>
      </fill>
    </dxf>
    <dxf>
      <font>
        <color auto="1"/>
      </font>
    </dxf>
    <dxf>
      <font>
        <color rgb="FFFF0000"/>
      </font>
      <fill>
        <patternFill patternType="none">
          <bgColor auto="1"/>
        </patternFill>
      </fill>
    </dxf>
    <dxf>
      <font>
        <color auto="1"/>
      </font>
    </dxf>
    <dxf>
      <fill>
        <patternFill>
          <bgColor rgb="FFFFFF99"/>
        </patternFill>
      </fill>
    </dxf>
    <dxf>
      <font>
        <color auto="1"/>
      </font>
      <fill>
        <patternFill patternType="none">
          <bgColor auto="1"/>
        </patternFill>
      </fill>
    </dxf>
    <dxf>
      <fill>
        <patternFill patternType="none">
          <bgColor auto="1"/>
        </patternFill>
      </fill>
    </dxf>
    <dxf>
      <font>
        <color auto="1"/>
      </font>
    </dxf>
    <dxf>
      <font>
        <color auto="1"/>
      </font>
      <fill>
        <patternFill>
          <bgColor rgb="FFFFFF00"/>
        </patternFill>
      </fill>
    </dxf>
    <dxf>
      <fill>
        <patternFill patternType="none">
          <bgColor auto="1"/>
        </patternFill>
      </fill>
    </dxf>
    <dxf>
      <font>
        <color auto="1"/>
      </font>
      <fill>
        <patternFill>
          <bgColor rgb="FFFFFF00"/>
        </patternFill>
      </fill>
    </dxf>
    <dxf>
      <fill>
        <patternFill patternType="none">
          <bgColor auto="1"/>
        </patternFill>
      </fill>
    </dxf>
  </dxfs>
  <tableStyles count="0" defaultTableStyle="TableStyleMedium2" defaultPivotStyle="PivotStyleMedium4"/>
  <colors>
    <mruColors>
      <color rgb="FFFFFF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48</xdr:row>
      <xdr:rowOff>23736</xdr:rowOff>
    </xdr:from>
    <xdr:to>
      <xdr:col>1</xdr:col>
      <xdr:colOff>66675</xdr:colOff>
      <xdr:row>51</xdr:row>
      <xdr:rowOff>22073</xdr:rowOff>
    </xdr:to>
    <xdr:pic>
      <xdr:nvPicPr>
        <xdr:cNvPr id="2" name="Picture 1" descr="USAID, FANTA, and FHI 360 logos" title="USAID, FANTA, and FHI 360 logos"/>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86125" y="11082261"/>
          <a:ext cx="5581650" cy="569837"/>
        </a:xfrm>
        <a:prstGeom prst="rect">
          <a:avLst/>
        </a:prstGeom>
      </xdr:spPr>
    </xdr:pic>
    <xdr:clientData/>
  </xdr:twoCellAnchor>
  <xdr:twoCellAnchor editAs="oneCell">
    <xdr:from>
      <xdr:col>0</xdr:col>
      <xdr:colOff>0</xdr:colOff>
      <xdr:row>47</xdr:row>
      <xdr:rowOff>104775</xdr:rowOff>
    </xdr:from>
    <xdr:to>
      <xdr:col>0</xdr:col>
      <xdr:colOff>3038183</xdr:colOff>
      <xdr:row>51</xdr:row>
      <xdr:rowOff>127639</xdr:rowOff>
    </xdr:to>
    <xdr:pic>
      <xdr:nvPicPr>
        <xdr:cNvPr id="3" name="Picture 2" descr="Feed the Future logo" title="Feed the Future logo"/>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972800"/>
          <a:ext cx="3038183" cy="7848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19049</xdr:colOff>
      <xdr:row>32</xdr:row>
      <xdr:rowOff>3174</xdr:rowOff>
    </xdr:from>
    <xdr:ext cx="65" cy="172227"/>
    <xdr:sp macro="" textlink="">
      <xdr:nvSpPr>
        <xdr:cNvPr id="3" name="TextBox 2" descr="Empty text box" title="Empty text box"/>
        <xdr:cNvSpPr txBox="1"/>
      </xdr:nvSpPr>
      <xdr:spPr>
        <a:xfrm>
          <a:off x="7724774" y="873759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editAs="oneCell">
    <xdr:from>
      <xdr:col>4</xdr:col>
      <xdr:colOff>866775</xdr:colOff>
      <xdr:row>56</xdr:row>
      <xdr:rowOff>185661</xdr:rowOff>
    </xdr:from>
    <xdr:to>
      <xdr:col>6</xdr:col>
      <xdr:colOff>1428750</xdr:colOff>
      <xdr:row>57</xdr:row>
      <xdr:rowOff>555473</xdr:rowOff>
    </xdr:to>
    <xdr:pic>
      <xdr:nvPicPr>
        <xdr:cNvPr id="5" name="Picture 4" descr="USAID, FANTA, and FHI 360 logos" title="USAID, FANTA, and FHI 360 logos"/>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14139786"/>
          <a:ext cx="5581650" cy="569837"/>
        </a:xfrm>
        <a:prstGeom prst="rect">
          <a:avLst/>
        </a:prstGeom>
      </xdr:spPr>
    </xdr:pic>
    <xdr:clientData/>
  </xdr:twoCellAnchor>
  <xdr:twoCellAnchor editAs="oneCell">
    <xdr:from>
      <xdr:col>1</xdr:col>
      <xdr:colOff>19050</xdr:colOff>
      <xdr:row>56</xdr:row>
      <xdr:rowOff>76200</xdr:rowOff>
    </xdr:from>
    <xdr:to>
      <xdr:col>4</xdr:col>
      <xdr:colOff>618833</xdr:colOff>
      <xdr:row>57</xdr:row>
      <xdr:rowOff>661039</xdr:rowOff>
    </xdr:to>
    <xdr:pic>
      <xdr:nvPicPr>
        <xdr:cNvPr id="6" name="Picture 5" descr="Feed the Future logo" title="Feed the Future logo"/>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700" y="14030325"/>
          <a:ext cx="3038183" cy="7848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grilinks.org/library/sampling-guide-beneficiary-based-surveys-support-data-collection-selected-feed-fu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topLeftCell="A6" workbookViewId="0">
      <selection activeCell="A6" sqref="A6"/>
    </sheetView>
  </sheetViews>
  <sheetFormatPr defaultColWidth="8.85546875" defaultRowHeight="15"/>
  <cols>
    <col min="1" max="1" width="132" customWidth="1"/>
    <col min="2" max="2" width="95.42578125" customWidth="1"/>
  </cols>
  <sheetData>
    <row r="1" spans="1:2" ht="44.25" customHeight="1">
      <c r="A1" s="113" t="s">
        <v>74</v>
      </c>
    </row>
    <row r="2" spans="1:2" ht="14.25" customHeight="1">
      <c r="A2" s="112"/>
    </row>
    <row r="3" spans="1:2" ht="7.5" customHeight="1">
      <c r="A3" s="75"/>
    </row>
    <row r="4" spans="1:2" s="78" customFormat="1" ht="140.1" customHeight="1">
      <c r="A4" s="78" t="s">
        <v>75</v>
      </c>
      <c r="B4" s="98"/>
    </row>
    <row r="5" spans="1:2" s="78" customFormat="1" ht="13.5" customHeight="1">
      <c r="B5" s="98"/>
    </row>
    <row r="6" spans="1:2">
      <c r="A6" s="114" t="s">
        <v>61</v>
      </c>
    </row>
    <row r="8" spans="1:2" ht="21">
      <c r="A8" s="74" t="s">
        <v>47</v>
      </c>
    </row>
    <row r="9" spans="1:2">
      <c r="A9" s="76" t="s">
        <v>69</v>
      </c>
    </row>
    <row r="11" spans="1:2" ht="30">
      <c r="A11" s="85" t="s">
        <v>49</v>
      </c>
      <c r="B11" s="84"/>
    </row>
    <row r="13" spans="1:2">
      <c r="A13" s="72" t="s">
        <v>52</v>
      </c>
    </row>
    <row r="14" spans="1:2" ht="15" customHeight="1">
      <c r="A14" s="66" t="s">
        <v>4</v>
      </c>
      <c r="B14" s="118"/>
    </row>
    <row r="15" spans="1:2" ht="15" customHeight="1">
      <c r="A15" s="66" t="s">
        <v>3</v>
      </c>
      <c r="B15" s="118"/>
    </row>
    <row r="16" spans="1:2" ht="15" customHeight="1">
      <c r="A16" s="66" t="s">
        <v>2</v>
      </c>
      <c r="B16" s="118"/>
    </row>
    <row r="17" spans="1:2" ht="15" customHeight="1">
      <c r="A17" s="66" t="s">
        <v>53</v>
      </c>
      <c r="B17" s="86"/>
    </row>
    <row r="18" spans="1:2" ht="15" customHeight="1">
      <c r="A18" s="66"/>
    </row>
    <row r="19" spans="1:2" ht="15" customHeight="1">
      <c r="A19" s="71" t="s">
        <v>50</v>
      </c>
    </row>
    <row r="20" spans="1:2" ht="15" customHeight="1">
      <c r="A20" s="66" t="s">
        <v>17</v>
      </c>
    </row>
    <row r="21" spans="1:2" ht="15" customHeight="1">
      <c r="A21" s="66" t="s">
        <v>16</v>
      </c>
    </row>
    <row r="22" spans="1:2" ht="15" customHeight="1">
      <c r="A22" s="66" t="s">
        <v>1</v>
      </c>
    </row>
    <row r="23" spans="1:2" ht="15" customHeight="1">
      <c r="A23" s="6" t="s">
        <v>45</v>
      </c>
    </row>
    <row r="24" spans="1:2" ht="15" customHeight="1">
      <c r="A24" s="131" t="s">
        <v>76</v>
      </c>
    </row>
    <row r="25" spans="1:2" ht="15" customHeight="1">
      <c r="A25" s="131" t="s">
        <v>77</v>
      </c>
    </row>
    <row r="26" spans="1:2">
      <c r="A26" s="6"/>
    </row>
    <row r="27" spans="1:2" ht="15" customHeight="1">
      <c r="A27" s="72" t="s">
        <v>51</v>
      </c>
      <c r="B27" s="20"/>
    </row>
    <row r="28" spans="1:2">
      <c r="A28" s="6" t="s">
        <v>24</v>
      </c>
    </row>
    <row r="29" spans="1:2">
      <c r="A29" s="6" t="s">
        <v>23</v>
      </c>
    </row>
    <row r="30" spans="1:2">
      <c r="A30" s="6"/>
    </row>
    <row r="31" spans="1:2">
      <c r="A31" s="20" t="s">
        <v>68</v>
      </c>
    </row>
    <row r="32" spans="1:2">
      <c r="A32" s="116">
        <v>0.05</v>
      </c>
    </row>
    <row r="33" spans="1:1">
      <c r="A33" s="116">
        <v>5.5E-2</v>
      </c>
    </row>
    <row r="34" spans="1:1">
      <c r="A34" s="116">
        <v>0.06</v>
      </c>
    </row>
    <row r="35" spans="1:1">
      <c r="A35" s="116">
        <v>6.5000000000000002E-2</v>
      </c>
    </row>
    <row r="36" spans="1:1">
      <c r="A36" s="116">
        <v>7.0000000000000007E-2</v>
      </c>
    </row>
    <row r="37" spans="1:1">
      <c r="A37" s="116">
        <v>7.4999999999999997E-2</v>
      </c>
    </row>
    <row r="38" spans="1:1">
      <c r="A38" s="116">
        <v>0.08</v>
      </c>
    </row>
    <row r="39" spans="1:1">
      <c r="A39" s="116">
        <v>8.5000000000000006E-2</v>
      </c>
    </row>
    <row r="40" spans="1:1">
      <c r="A40" s="116">
        <v>0.09</v>
      </c>
    </row>
    <row r="41" spans="1:1">
      <c r="A41" s="116">
        <v>9.5000000000000001E-2</v>
      </c>
    </row>
    <row r="42" spans="1:1">
      <c r="A42" s="116">
        <v>0.1</v>
      </c>
    </row>
    <row r="43" spans="1:1">
      <c r="A43" s="73"/>
    </row>
    <row r="44" spans="1:1">
      <c r="A44" s="20" t="s">
        <v>73</v>
      </c>
    </row>
    <row r="45" spans="1:1">
      <c r="A45" s="73">
        <v>0.9</v>
      </c>
    </row>
    <row r="46" spans="1:1">
      <c r="A46" s="73">
        <v>0.95</v>
      </c>
    </row>
    <row r="47" spans="1:1" ht="30.75" customHeight="1">
      <c r="A47" s="73"/>
    </row>
    <row r="53" spans="1:1" ht="72.75">
      <c r="A53" s="77" t="s">
        <v>62</v>
      </c>
    </row>
  </sheetData>
  <sheetProtection algorithmName="SHA-512" hashValue="rkM/JUR7TyiXozrwSfDBhDwfgcnJ/ffQvjB351ZapAby2+eB2KmgVaYkQj0JDeGQGqQ3hQViK4MOb/oNIMrVgQ==" saltValue="q6CzHwXYgs/2DU+U1WTWZg==" spinCount="100000" sheet="1" objects="1" scenarios="1" selectLockedCells="1"/>
  <mergeCells count="1">
    <mergeCell ref="B14:B16"/>
  </mergeCells>
  <hyperlinks>
    <hyperlink ref="A6" r:id="rId1"/>
  </hyperlinks>
  <pageMargins left="0.7" right="0.7" top="0.75" bottom="0.75" header="0.3" footer="0.3"/>
  <pageSetup orientation="portrait"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showGridLines="0" tabSelected="1" zoomScaleNormal="100" zoomScalePageLayoutView="125" workbookViewId="0">
      <selection activeCell="D7" sqref="D7:G7"/>
    </sheetView>
  </sheetViews>
  <sheetFormatPr defaultColWidth="8.85546875" defaultRowHeight="15"/>
  <cols>
    <col min="1" max="1" width="3.7109375" style="6" customWidth="1"/>
    <col min="2" max="2" width="2.42578125" style="6" customWidth="1"/>
    <col min="3" max="3" width="19.42578125" style="6" customWidth="1"/>
    <col min="4" max="4" width="14.7109375" style="7" customWidth="1"/>
    <col min="5" max="5" width="48.85546875" style="6" customWidth="1"/>
    <col min="6" max="6" width="26.42578125" style="6" customWidth="1"/>
    <col min="7" max="7" width="22.42578125" style="6" customWidth="1"/>
    <col min="8" max="8" width="2.42578125" style="6" customWidth="1"/>
    <col min="9" max="9" width="62.42578125" style="66" customWidth="1"/>
    <col min="10" max="11" width="6.28515625" style="6" hidden="1" customWidth="1"/>
    <col min="12" max="12" width="34.85546875" style="6" hidden="1" customWidth="1"/>
    <col min="13" max="13" width="11.28515625" style="6" hidden="1" customWidth="1"/>
    <col min="14" max="14" width="7.85546875" style="6" hidden="1" customWidth="1"/>
    <col min="15" max="15" width="21.85546875" style="6" hidden="1" customWidth="1"/>
    <col min="16" max="16" width="8.85546875" style="6" hidden="1" customWidth="1"/>
    <col min="17" max="17" width="38.28515625" style="6" hidden="1" customWidth="1"/>
    <col min="18" max="18" width="9.140625" style="6" hidden="1" customWidth="1"/>
    <col min="19" max="22" width="9.140625" style="6" customWidth="1"/>
    <col min="23" max="262" width="8.85546875" style="6"/>
    <col min="263" max="263" width="24.85546875" style="6" bestFit="1" customWidth="1"/>
    <col min="264" max="264" width="7.7109375" style="6" customWidth="1"/>
    <col min="265" max="265" width="8.42578125" style="6" bestFit="1" customWidth="1"/>
    <col min="266" max="267" width="8.85546875" style="6"/>
    <col min="268" max="268" width="14.85546875" style="6" customWidth="1"/>
    <col min="269" max="518" width="8.85546875" style="6"/>
    <col min="519" max="519" width="24.85546875" style="6" bestFit="1" customWidth="1"/>
    <col min="520" max="520" width="7.7109375" style="6" customWidth="1"/>
    <col min="521" max="521" width="8.42578125" style="6" bestFit="1" customWidth="1"/>
    <col min="522" max="523" width="8.85546875" style="6"/>
    <col min="524" max="524" width="14.85546875" style="6" customWidth="1"/>
    <col min="525" max="774" width="8.85546875" style="6"/>
    <col min="775" max="775" width="24.85546875" style="6" bestFit="1" customWidth="1"/>
    <col min="776" max="776" width="7.7109375" style="6" customWidth="1"/>
    <col min="777" max="777" width="8.42578125" style="6" bestFit="1" customWidth="1"/>
    <col min="778" max="779" width="8.85546875" style="6"/>
    <col min="780" max="780" width="14.85546875" style="6" customWidth="1"/>
    <col min="781" max="1030" width="8.85546875" style="6"/>
    <col min="1031" max="1031" width="24.85546875" style="6" bestFit="1" customWidth="1"/>
    <col min="1032" max="1032" width="7.7109375" style="6" customWidth="1"/>
    <col min="1033" max="1033" width="8.42578125" style="6" bestFit="1" customWidth="1"/>
    <col min="1034" max="1035" width="8.85546875" style="6"/>
    <col min="1036" max="1036" width="14.85546875" style="6" customWidth="1"/>
    <col min="1037" max="1286" width="8.85546875" style="6"/>
    <col min="1287" max="1287" width="24.85546875" style="6" bestFit="1" customWidth="1"/>
    <col min="1288" max="1288" width="7.7109375" style="6" customWidth="1"/>
    <col min="1289" max="1289" width="8.42578125" style="6" bestFit="1" customWidth="1"/>
    <col min="1290" max="1291" width="8.85546875" style="6"/>
    <col min="1292" max="1292" width="14.85546875" style="6" customWidth="1"/>
    <col min="1293" max="1542" width="8.85546875" style="6"/>
    <col min="1543" max="1543" width="24.85546875" style="6" bestFit="1" customWidth="1"/>
    <col min="1544" max="1544" width="7.7109375" style="6" customWidth="1"/>
    <col min="1545" max="1545" width="8.42578125" style="6" bestFit="1" customWidth="1"/>
    <col min="1546" max="1547" width="8.85546875" style="6"/>
    <col min="1548" max="1548" width="14.85546875" style="6" customWidth="1"/>
    <col min="1549" max="1798" width="8.85546875" style="6"/>
    <col min="1799" max="1799" width="24.85546875" style="6" bestFit="1" customWidth="1"/>
    <col min="1800" max="1800" width="7.7109375" style="6" customWidth="1"/>
    <col min="1801" max="1801" width="8.42578125" style="6" bestFit="1" customWidth="1"/>
    <col min="1802" max="1803" width="8.85546875" style="6"/>
    <col min="1804" max="1804" width="14.85546875" style="6" customWidth="1"/>
    <col min="1805" max="2054" width="8.85546875" style="6"/>
    <col min="2055" max="2055" width="24.85546875" style="6" bestFit="1" customWidth="1"/>
    <col min="2056" max="2056" width="7.7109375" style="6" customWidth="1"/>
    <col min="2057" max="2057" width="8.42578125" style="6" bestFit="1" customWidth="1"/>
    <col min="2058" max="2059" width="8.85546875" style="6"/>
    <col min="2060" max="2060" width="14.85546875" style="6" customWidth="1"/>
    <col min="2061" max="2310" width="8.85546875" style="6"/>
    <col min="2311" max="2311" width="24.85546875" style="6" bestFit="1" customWidth="1"/>
    <col min="2312" max="2312" width="7.7109375" style="6" customWidth="1"/>
    <col min="2313" max="2313" width="8.42578125" style="6" bestFit="1" customWidth="1"/>
    <col min="2314" max="2315" width="8.85546875" style="6"/>
    <col min="2316" max="2316" width="14.85546875" style="6" customWidth="1"/>
    <col min="2317" max="2566" width="8.85546875" style="6"/>
    <col min="2567" max="2567" width="24.85546875" style="6" bestFit="1" customWidth="1"/>
    <col min="2568" max="2568" width="7.7109375" style="6" customWidth="1"/>
    <col min="2569" max="2569" width="8.42578125" style="6" bestFit="1" customWidth="1"/>
    <col min="2570" max="2571" width="8.85546875" style="6"/>
    <col min="2572" max="2572" width="14.85546875" style="6" customWidth="1"/>
    <col min="2573" max="2822" width="8.85546875" style="6"/>
    <col min="2823" max="2823" width="24.85546875" style="6" bestFit="1" customWidth="1"/>
    <col min="2824" max="2824" width="7.7109375" style="6" customWidth="1"/>
    <col min="2825" max="2825" width="8.42578125" style="6" bestFit="1" customWidth="1"/>
    <col min="2826" max="2827" width="8.85546875" style="6"/>
    <col min="2828" max="2828" width="14.85546875" style="6" customWidth="1"/>
    <col min="2829" max="3078" width="8.85546875" style="6"/>
    <col min="3079" max="3079" width="24.85546875" style="6" bestFit="1" customWidth="1"/>
    <col min="3080" max="3080" width="7.7109375" style="6" customWidth="1"/>
    <col min="3081" max="3081" width="8.42578125" style="6" bestFit="1" customWidth="1"/>
    <col min="3082" max="3083" width="8.85546875" style="6"/>
    <col min="3084" max="3084" width="14.85546875" style="6" customWidth="1"/>
    <col min="3085" max="3334" width="8.85546875" style="6"/>
    <col min="3335" max="3335" width="24.85546875" style="6" bestFit="1" customWidth="1"/>
    <col min="3336" max="3336" width="7.7109375" style="6" customWidth="1"/>
    <col min="3337" max="3337" width="8.42578125" style="6" bestFit="1" customWidth="1"/>
    <col min="3338" max="3339" width="8.85546875" style="6"/>
    <col min="3340" max="3340" width="14.85546875" style="6" customWidth="1"/>
    <col min="3341" max="3590" width="8.85546875" style="6"/>
    <col min="3591" max="3591" width="24.85546875" style="6" bestFit="1" customWidth="1"/>
    <col min="3592" max="3592" width="7.7109375" style="6" customWidth="1"/>
    <col min="3593" max="3593" width="8.42578125" style="6" bestFit="1" customWidth="1"/>
    <col min="3594" max="3595" width="8.85546875" style="6"/>
    <col min="3596" max="3596" width="14.85546875" style="6" customWidth="1"/>
    <col min="3597" max="3846" width="8.85546875" style="6"/>
    <col min="3847" max="3847" width="24.85546875" style="6" bestFit="1" customWidth="1"/>
    <col min="3848" max="3848" width="7.7109375" style="6" customWidth="1"/>
    <col min="3849" max="3849" width="8.42578125" style="6" bestFit="1" customWidth="1"/>
    <col min="3850" max="3851" width="8.85546875" style="6"/>
    <col min="3852" max="3852" width="14.85546875" style="6" customWidth="1"/>
    <col min="3853" max="4102" width="8.85546875" style="6"/>
    <col min="4103" max="4103" width="24.85546875" style="6" bestFit="1" customWidth="1"/>
    <col min="4104" max="4104" width="7.7109375" style="6" customWidth="1"/>
    <col min="4105" max="4105" width="8.42578125" style="6" bestFit="1" customWidth="1"/>
    <col min="4106" max="4107" width="8.85546875" style="6"/>
    <col min="4108" max="4108" width="14.85546875" style="6" customWidth="1"/>
    <col min="4109" max="4358" width="8.85546875" style="6"/>
    <col min="4359" max="4359" width="24.85546875" style="6" bestFit="1" customWidth="1"/>
    <col min="4360" max="4360" width="7.7109375" style="6" customWidth="1"/>
    <col min="4361" max="4361" width="8.42578125" style="6" bestFit="1" customWidth="1"/>
    <col min="4362" max="4363" width="8.85546875" style="6"/>
    <col min="4364" max="4364" width="14.85546875" style="6" customWidth="1"/>
    <col min="4365" max="4614" width="8.85546875" style="6"/>
    <col min="4615" max="4615" width="24.85546875" style="6" bestFit="1" customWidth="1"/>
    <col min="4616" max="4616" width="7.7109375" style="6" customWidth="1"/>
    <col min="4617" max="4617" width="8.42578125" style="6" bestFit="1" customWidth="1"/>
    <col min="4618" max="4619" width="8.85546875" style="6"/>
    <col min="4620" max="4620" width="14.85546875" style="6" customWidth="1"/>
    <col min="4621" max="4870" width="8.85546875" style="6"/>
    <col min="4871" max="4871" width="24.85546875" style="6" bestFit="1" customWidth="1"/>
    <col min="4872" max="4872" width="7.7109375" style="6" customWidth="1"/>
    <col min="4873" max="4873" width="8.42578125" style="6" bestFit="1" customWidth="1"/>
    <col min="4874" max="4875" width="8.85546875" style="6"/>
    <col min="4876" max="4876" width="14.85546875" style="6" customWidth="1"/>
    <col min="4877" max="5126" width="8.85546875" style="6"/>
    <col min="5127" max="5127" width="24.85546875" style="6" bestFit="1" customWidth="1"/>
    <col min="5128" max="5128" width="7.7109375" style="6" customWidth="1"/>
    <col min="5129" max="5129" width="8.42578125" style="6" bestFit="1" customWidth="1"/>
    <col min="5130" max="5131" width="8.85546875" style="6"/>
    <col min="5132" max="5132" width="14.85546875" style="6" customWidth="1"/>
    <col min="5133" max="5382" width="8.85546875" style="6"/>
    <col min="5383" max="5383" width="24.85546875" style="6" bestFit="1" customWidth="1"/>
    <col min="5384" max="5384" width="7.7109375" style="6" customWidth="1"/>
    <col min="5385" max="5385" width="8.42578125" style="6" bestFit="1" customWidth="1"/>
    <col min="5386" max="5387" width="8.85546875" style="6"/>
    <col min="5388" max="5388" width="14.85546875" style="6" customWidth="1"/>
    <col min="5389" max="5638" width="8.85546875" style="6"/>
    <col min="5639" max="5639" width="24.85546875" style="6" bestFit="1" customWidth="1"/>
    <col min="5640" max="5640" width="7.7109375" style="6" customWidth="1"/>
    <col min="5641" max="5641" width="8.42578125" style="6" bestFit="1" customWidth="1"/>
    <col min="5642" max="5643" width="8.85546875" style="6"/>
    <col min="5644" max="5644" width="14.85546875" style="6" customWidth="1"/>
    <col min="5645" max="5894" width="8.85546875" style="6"/>
    <col min="5895" max="5895" width="24.85546875" style="6" bestFit="1" customWidth="1"/>
    <col min="5896" max="5896" width="7.7109375" style="6" customWidth="1"/>
    <col min="5897" max="5897" width="8.42578125" style="6" bestFit="1" customWidth="1"/>
    <col min="5898" max="5899" width="8.85546875" style="6"/>
    <col min="5900" max="5900" width="14.85546875" style="6" customWidth="1"/>
    <col min="5901" max="6150" width="8.85546875" style="6"/>
    <col min="6151" max="6151" width="24.85546875" style="6" bestFit="1" customWidth="1"/>
    <col min="6152" max="6152" width="7.7109375" style="6" customWidth="1"/>
    <col min="6153" max="6153" width="8.42578125" style="6" bestFit="1" customWidth="1"/>
    <col min="6154" max="6155" width="8.85546875" style="6"/>
    <col min="6156" max="6156" width="14.85546875" style="6" customWidth="1"/>
    <col min="6157" max="6406" width="8.85546875" style="6"/>
    <col min="6407" max="6407" width="24.85546875" style="6" bestFit="1" customWidth="1"/>
    <col min="6408" max="6408" width="7.7109375" style="6" customWidth="1"/>
    <col min="6409" max="6409" width="8.42578125" style="6" bestFit="1" customWidth="1"/>
    <col min="6410" max="6411" width="8.85546875" style="6"/>
    <col min="6412" max="6412" width="14.85546875" style="6" customWidth="1"/>
    <col min="6413" max="6662" width="8.85546875" style="6"/>
    <col min="6663" max="6663" width="24.85546875" style="6" bestFit="1" customWidth="1"/>
    <col min="6664" max="6664" width="7.7109375" style="6" customWidth="1"/>
    <col min="6665" max="6665" width="8.42578125" style="6" bestFit="1" customWidth="1"/>
    <col min="6666" max="6667" width="8.85546875" style="6"/>
    <col min="6668" max="6668" width="14.85546875" style="6" customWidth="1"/>
    <col min="6669" max="6918" width="8.85546875" style="6"/>
    <col min="6919" max="6919" width="24.85546875" style="6" bestFit="1" customWidth="1"/>
    <col min="6920" max="6920" width="7.7109375" style="6" customWidth="1"/>
    <col min="6921" max="6921" width="8.42578125" style="6" bestFit="1" customWidth="1"/>
    <col min="6922" max="6923" width="8.85546875" style="6"/>
    <col min="6924" max="6924" width="14.85546875" style="6" customWidth="1"/>
    <col min="6925" max="7174" width="8.85546875" style="6"/>
    <col min="7175" max="7175" width="24.85546875" style="6" bestFit="1" customWidth="1"/>
    <col min="7176" max="7176" width="7.7109375" style="6" customWidth="1"/>
    <col min="7177" max="7177" width="8.42578125" style="6" bestFit="1" customWidth="1"/>
    <col min="7178" max="7179" width="8.85546875" style="6"/>
    <col min="7180" max="7180" width="14.85546875" style="6" customWidth="1"/>
    <col min="7181" max="7430" width="8.85546875" style="6"/>
    <col min="7431" max="7431" width="24.85546875" style="6" bestFit="1" customWidth="1"/>
    <col min="7432" max="7432" width="7.7109375" style="6" customWidth="1"/>
    <col min="7433" max="7433" width="8.42578125" style="6" bestFit="1" customWidth="1"/>
    <col min="7434" max="7435" width="8.85546875" style="6"/>
    <col min="7436" max="7436" width="14.85546875" style="6" customWidth="1"/>
    <col min="7437" max="7686" width="8.85546875" style="6"/>
    <col min="7687" max="7687" width="24.85546875" style="6" bestFit="1" customWidth="1"/>
    <col min="7688" max="7688" width="7.7109375" style="6" customWidth="1"/>
    <col min="7689" max="7689" width="8.42578125" style="6" bestFit="1" customWidth="1"/>
    <col min="7690" max="7691" width="8.85546875" style="6"/>
    <col min="7692" max="7692" width="14.85546875" style="6" customWidth="1"/>
    <col min="7693" max="7942" width="8.85546875" style="6"/>
    <col min="7943" max="7943" width="24.85546875" style="6" bestFit="1" customWidth="1"/>
    <col min="7944" max="7944" width="7.7109375" style="6" customWidth="1"/>
    <col min="7945" max="7945" width="8.42578125" style="6" bestFit="1" customWidth="1"/>
    <col min="7946" max="7947" width="8.85546875" style="6"/>
    <col min="7948" max="7948" width="14.85546875" style="6" customWidth="1"/>
    <col min="7949" max="8198" width="8.85546875" style="6"/>
    <col min="8199" max="8199" width="24.85546875" style="6" bestFit="1" customWidth="1"/>
    <col min="8200" max="8200" width="7.7109375" style="6" customWidth="1"/>
    <col min="8201" max="8201" width="8.42578125" style="6" bestFit="1" customWidth="1"/>
    <col min="8202" max="8203" width="8.85546875" style="6"/>
    <col min="8204" max="8204" width="14.85546875" style="6" customWidth="1"/>
    <col min="8205" max="8454" width="8.85546875" style="6"/>
    <col min="8455" max="8455" width="24.85546875" style="6" bestFit="1" customWidth="1"/>
    <col min="8456" max="8456" width="7.7109375" style="6" customWidth="1"/>
    <col min="8457" max="8457" width="8.42578125" style="6" bestFit="1" customWidth="1"/>
    <col min="8458" max="8459" width="8.85546875" style="6"/>
    <col min="8460" max="8460" width="14.85546875" style="6" customWidth="1"/>
    <col min="8461" max="8710" width="8.85546875" style="6"/>
    <col min="8711" max="8711" width="24.85546875" style="6" bestFit="1" customWidth="1"/>
    <col min="8712" max="8712" width="7.7109375" style="6" customWidth="1"/>
    <col min="8713" max="8713" width="8.42578125" style="6" bestFit="1" customWidth="1"/>
    <col min="8714" max="8715" width="8.85546875" style="6"/>
    <col min="8716" max="8716" width="14.85546875" style="6" customWidth="1"/>
    <col min="8717" max="8966" width="8.85546875" style="6"/>
    <col min="8967" max="8967" width="24.85546875" style="6" bestFit="1" customWidth="1"/>
    <col min="8968" max="8968" width="7.7109375" style="6" customWidth="1"/>
    <col min="8969" max="8969" width="8.42578125" style="6" bestFit="1" customWidth="1"/>
    <col min="8970" max="8971" width="8.85546875" style="6"/>
    <col min="8972" max="8972" width="14.85546875" style="6" customWidth="1"/>
    <col min="8973" max="9222" width="8.85546875" style="6"/>
    <col min="9223" max="9223" width="24.85546875" style="6" bestFit="1" customWidth="1"/>
    <col min="9224" max="9224" width="7.7109375" style="6" customWidth="1"/>
    <col min="9225" max="9225" width="8.42578125" style="6" bestFit="1" customWidth="1"/>
    <col min="9226" max="9227" width="8.85546875" style="6"/>
    <col min="9228" max="9228" width="14.85546875" style="6" customWidth="1"/>
    <col min="9229" max="9478" width="8.85546875" style="6"/>
    <col min="9479" max="9479" width="24.85546875" style="6" bestFit="1" customWidth="1"/>
    <col min="9480" max="9480" width="7.7109375" style="6" customWidth="1"/>
    <col min="9481" max="9481" width="8.42578125" style="6" bestFit="1" customWidth="1"/>
    <col min="9482" max="9483" width="8.85546875" style="6"/>
    <col min="9484" max="9484" width="14.85546875" style="6" customWidth="1"/>
    <col min="9485" max="9734" width="8.85546875" style="6"/>
    <col min="9735" max="9735" width="24.85546875" style="6" bestFit="1" customWidth="1"/>
    <col min="9736" max="9736" width="7.7109375" style="6" customWidth="1"/>
    <col min="9737" max="9737" width="8.42578125" style="6" bestFit="1" customWidth="1"/>
    <col min="9738" max="9739" width="8.85546875" style="6"/>
    <col min="9740" max="9740" width="14.85546875" style="6" customWidth="1"/>
    <col min="9741" max="9990" width="8.85546875" style="6"/>
    <col min="9991" max="9991" width="24.85546875" style="6" bestFit="1" customWidth="1"/>
    <col min="9992" max="9992" width="7.7109375" style="6" customWidth="1"/>
    <col min="9993" max="9993" width="8.42578125" style="6" bestFit="1" customWidth="1"/>
    <col min="9994" max="9995" width="8.85546875" style="6"/>
    <col min="9996" max="9996" width="14.85546875" style="6" customWidth="1"/>
    <col min="9997" max="10246" width="8.85546875" style="6"/>
    <col min="10247" max="10247" width="24.85546875" style="6" bestFit="1" customWidth="1"/>
    <col min="10248" max="10248" width="7.7109375" style="6" customWidth="1"/>
    <col min="10249" max="10249" width="8.42578125" style="6" bestFit="1" customWidth="1"/>
    <col min="10250" max="10251" width="8.85546875" style="6"/>
    <col min="10252" max="10252" width="14.85546875" style="6" customWidth="1"/>
    <col min="10253" max="10502" width="8.85546875" style="6"/>
    <col min="10503" max="10503" width="24.85546875" style="6" bestFit="1" customWidth="1"/>
    <col min="10504" max="10504" width="7.7109375" style="6" customWidth="1"/>
    <col min="10505" max="10505" width="8.42578125" style="6" bestFit="1" customWidth="1"/>
    <col min="10506" max="10507" width="8.85546875" style="6"/>
    <col min="10508" max="10508" width="14.85546875" style="6" customWidth="1"/>
    <col min="10509" max="10758" width="8.85546875" style="6"/>
    <col min="10759" max="10759" width="24.85546875" style="6" bestFit="1" customWidth="1"/>
    <col min="10760" max="10760" width="7.7109375" style="6" customWidth="1"/>
    <col min="10761" max="10761" width="8.42578125" style="6" bestFit="1" customWidth="1"/>
    <col min="10762" max="10763" width="8.85546875" style="6"/>
    <col min="10764" max="10764" width="14.85546875" style="6" customWidth="1"/>
    <col min="10765" max="11014" width="8.85546875" style="6"/>
    <col min="11015" max="11015" width="24.85546875" style="6" bestFit="1" customWidth="1"/>
    <col min="11016" max="11016" width="7.7109375" style="6" customWidth="1"/>
    <col min="11017" max="11017" width="8.42578125" style="6" bestFit="1" customWidth="1"/>
    <col min="11018" max="11019" width="8.85546875" style="6"/>
    <col min="11020" max="11020" width="14.85546875" style="6" customWidth="1"/>
    <col min="11021" max="11270" width="8.85546875" style="6"/>
    <col min="11271" max="11271" width="24.85546875" style="6" bestFit="1" customWidth="1"/>
    <col min="11272" max="11272" width="7.7109375" style="6" customWidth="1"/>
    <col min="11273" max="11273" width="8.42578125" style="6" bestFit="1" customWidth="1"/>
    <col min="11274" max="11275" width="8.85546875" style="6"/>
    <col min="11276" max="11276" width="14.85546875" style="6" customWidth="1"/>
    <col min="11277" max="11526" width="8.85546875" style="6"/>
    <col min="11527" max="11527" width="24.85546875" style="6" bestFit="1" customWidth="1"/>
    <col min="11528" max="11528" width="7.7109375" style="6" customWidth="1"/>
    <col min="11529" max="11529" width="8.42578125" style="6" bestFit="1" customWidth="1"/>
    <col min="11530" max="11531" width="8.85546875" style="6"/>
    <col min="11532" max="11532" width="14.85546875" style="6" customWidth="1"/>
    <col min="11533" max="11782" width="8.85546875" style="6"/>
    <col min="11783" max="11783" width="24.85546875" style="6" bestFit="1" customWidth="1"/>
    <col min="11784" max="11784" width="7.7109375" style="6" customWidth="1"/>
    <col min="11785" max="11785" width="8.42578125" style="6" bestFit="1" customWidth="1"/>
    <col min="11786" max="11787" width="8.85546875" style="6"/>
    <col min="11788" max="11788" width="14.85546875" style="6" customWidth="1"/>
    <col min="11789" max="12038" width="8.85546875" style="6"/>
    <col min="12039" max="12039" width="24.85546875" style="6" bestFit="1" customWidth="1"/>
    <col min="12040" max="12040" width="7.7109375" style="6" customWidth="1"/>
    <col min="12041" max="12041" width="8.42578125" style="6" bestFit="1" customWidth="1"/>
    <col min="12042" max="12043" width="8.85546875" style="6"/>
    <col min="12044" max="12044" width="14.85546875" style="6" customWidth="1"/>
    <col min="12045" max="12294" width="8.85546875" style="6"/>
    <col min="12295" max="12295" width="24.85546875" style="6" bestFit="1" customWidth="1"/>
    <col min="12296" max="12296" width="7.7109375" style="6" customWidth="1"/>
    <col min="12297" max="12297" width="8.42578125" style="6" bestFit="1" customWidth="1"/>
    <col min="12298" max="12299" width="8.85546875" style="6"/>
    <col min="12300" max="12300" width="14.85546875" style="6" customWidth="1"/>
    <col min="12301" max="12550" width="8.85546875" style="6"/>
    <col min="12551" max="12551" width="24.85546875" style="6" bestFit="1" customWidth="1"/>
    <col min="12552" max="12552" width="7.7109375" style="6" customWidth="1"/>
    <col min="12553" max="12553" width="8.42578125" style="6" bestFit="1" customWidth="1"/>
    <col min="12554" max="12555" width="8.85546875" style="6"/>
    <col min="12556" max="12556" width="14.85546875" style="6" customWidth="1"/>
    <col min="12557" max="12806" width="8.85546875" style="6"/>
    <col min="12807" max="12807" width="24.85546875" style="6" bestFit="1" customWidth="1"/>
    <col min="12808" max="12808" width="7.7109375" style="6" customWidth="1"/>
    <col min="12809" max="12809" width="8.42578125" style="6" bestFit="1" customWidth="1"/>
    <col min="12810" max="12811" width="8.85546875" style="6"/>
    <col min="12812" max="12812" width="14.85546875" style="6" customWidth="1"/>
    <col min="12813" max="13062" width="8.85546875" style="6"/>
    <col min="13063" max="13063" width="24.85546875" style="6" bestFit="1" customWidth="1"/>
    <col min="13064" max="13064" width="7.7109375" style="6" customWidth="1"/>
    <col min="13065" max="13065" width="8.42578125" style="6" bestFit="1" customWidth="1"/>
    <col min="13066" max="13067" width="8.85546875" style="6"/>
    <col min="13068" max="13068" width="14.85546875" style="6" customWidth="1"/>
    <col min="13069" max="13318" width="8.85546875" style="6"/>
    <col min="13319" max="13319" width="24.85546875" style="6" bestFit="1" customWidth="1"/>
    <col min="13320" max="13320" width="7.7109375" style="6" customWidth="1"/>
    <col min="13321" max="13321" width="8.42578125" style="6" bestFit="1" customWidth="1"/>
    <col min="13322" max="13323" width="8.85546875" style="6"/>
    <col min="13324" max="13324" width="14.85546875" style="6" customWidth="1"/>
    <col min="13325" max="13574" width="8.85546875" style="6"/>
    <col min="13575" max="13575" width="24.85546875" style="6" bestFit="1" customWidth="1"/>
    <col min="13576" max="13576" width="7.7109375" style="6" customWidth="1"/>
    <col min="13577" max="13577" width="8.42578125" style="6" bestFit="1" customWidth="1"/>
    <col min="13578" max="13579" width="8.85546875" style="6"/>
    <col min="13580" max="13580" width="14.85546875" style="6" customWidth="1"/>
    <col min="13581" max="13830" width="8.85546875" style="6"/>
    <col min="13831" max="13831" width="24.85546875" style="6" bestFit="1" customWidth="1"/>
    <col min="13832" max="13832" width="7.7109375" style="6" customWidth="1"/>
    <col min="13833" max="13833" width="8.42578125" style="6" bestFit="1" customWidth="1"/>
    <col min="13834" max="13835" width="8.85546875" style="6"/>
    <col min="13836" max="13836" width="14.85546875" style="6" customWidth="1"/>
    <col min="13837" max="14086" width="8.85546875" style="6"/>
    <col min="14087" max="14087" width="24.85546875" style="6" bestFit="1" customWidth="1"/>
    <col min="14088" max="14088" width="7.7109375" style="6" customWidth="1"/>
    <col min="14089" max="14089" width="8.42578125" style="6" bestFit="1" customWidth="1"/>
    <col min="14090" max="14091" width="8.85546875" style="6"/>
    <col min="14092" max="14092" width="14.85546875" style="6" customWidth="1"/>
    <col min="14093" max="14342" width="8.85546875" style="6"/>
    <col min="14343" max="14343" width="24.85546875" style="6" bestFit="1" customWidth="1"/>
    <col min="14344" max="14344" width="7.7109375" style="6" customWidth="1"/>
    <col min="14345" max="14345" width="8.42578125" style="6" bestFit="1" customWidth="1"/>
    <col min="14346" max="14347" width="8.85546875" style="6"/>
    <col min="14348" max="14348" width="14.85546875" style="6" customWidth="1"/>
    <col min="14349" max="14598" width="8.85546875" style="6"/>
    <col min="14599" max="14599" width="24.85546875" style="6" bestFit="1" customWidth="1"/>
    <col min="14600" max="14600" width="7.7109375" style="6" customWidth="1"/>
    <col min="14601" max="14601" width="8.42578125" style="6" bestFit="1" customWidth="1"/>
    <col min="14602" max="14603" width="8.85546875" style="6"/>
    <col min="14604" max="14604" width="14.85546875" style="6" customWidth="1"/>
    <col min="14605" max="14854" width="8.85546875" style="6"/>
    <col min="14855" max="14855" width="24.85546875" style="6" bestFit="1" customWidth="1"/>
    <col min="14856" max="14856" width="7.7109375" style="6" customWidth="1"/>
    <col min="14857" max="14857" width="8.42578125" style="6" bestFit="1" customWidth="1"/>
    <col min="14858" max="14859" width="8.85546875" style="6"/>
    <col min="14860" max="14860" width="14.85546875" style="6" customWidth="1"/>
    <col min="14861" max="15110" width="8.85546875" style="6"/>
    <col min="15111" max="15111" width="24.85546875" style="6" bestFit="1" customWidth="1"/>
    <col min="15112" max="15112" width="7.7109375" style="6" customWidth="1"/>
    <col min="15113" max="15113" width="8.42578125" style="6" bestFit="1" customWidth="1"/>
    <col min="15114" max="15115" width="8.85546875" style="6"/>
    <col min="15116" max="15116" width="14.85546875" style="6" customWidth="1"/>
    <col min="15117" max="15366" width="8.85546875" style="6"/>
    <col min="15367" max="15367" width="24.85546875" style="6" bestFit="1" customWidth="1"/>
    <col min="15368" max="15368" width="7.7109375" style="6" customWidth="1"/>
    <col min="15369" max="15369" width="8.42578125" style="6" bestFit="1" customWidth="1"/>
    <col min="15370" max="15371" width="8.85546875" style="6"/>
    <col min="15372" max="15372" width="14.85546875" style="6" customWidth="1"/>
    <col min="15373" max="15622" width="8.85546875" style="6"/>
    <col min="15623" max="15623" width="24.85546875" style="6" bestFit="1" customWidth="1"/>
    <col min="15624" max="15624" width="7.7109375" style="6" customWidth="1"/>
    <col min="15625" max="15625" width="8.42578125" style="6" bestFit="1" customWidth="1"/>
    <col min="15626" max="15627" width="8.85546875" style="6"/>
    <col min="15628" max="15628" width="14.85546875" style="6" customWidth="1"/>
    <col min="15629" max="15878" width="8.85546875" style="6"/>
    <col min="15879" max="15879" width="24.85546875" style="6" bestFit="1" customWidth="1"/>
    <col min="15880" max="15880" width="7.7109375" style="6" customWidth="1"/>
    <col min="15881" max="15881" width="8.42578125" style="6" bestFit="1" customWidth="1"/>
    <col min="15882" max="15883" width="8.85546875" style="6"/>
    <col min="15884" max="15884" width="14.85546875" style="6" customWidth="1"/>
    <col min="15885" max="16134" width="8.85546875" style="6"/>
    <col min="16135" max="16135" width="24.85546875" style="6" bestFit="1" customWidth="1"/>
    <col min="16136" max="16136" width="7.7109375" style="6" customWidth="1"/>
    <col min="16137" max="16137" width="8.42578125" style="6" bestFit="1" customWidth="1"/>
    <col min="16138" max="16139" width="8.85546875" style="6"/>
    <col min="16140" max="16140" width="14.85546875" style="6" customWidth="1"/>
    <col min="16141" max="16384" width="8.85546875" style="6"/>
  </cols>
  <sheetData>
    <row r="1" spans="1:16" ht="38.25" customHeight="1">
      <c r="B1" s="123" t="s">
        <v>74</v>
      </c>
      <c r="C1" s="123"/>
      <c r="D1" s="123"/>
      <c r="E1" s="123"/>
      <c r="F1" s="123"/>
      <c r="G1" s="123"/>
      <c r="H1" s="123"/>
    </row>
    <row r="3" spans="1:16" ht="6" customHeight="1"/>
    <row r="4" spans="1:16" ht="15.75">
      <c r="A4" s="126" t="s">
        <v>70</v>
      </c>
      <c r="B4" s="127"/>
      <c r="C4" s="127"/>
      <c r="D4" s="127"/>
      <c r="E4" s="127"/>
      <c r="F4" s="127"/>
    </row>
    <row r="5" spans="1:16" ht="6" customHeight="1">
      <c r="H5" s="8"/>
    </row>
    <row r="6" spans="1:16" ht="6" customHeight="1">
      <c r="B6" s="9"/>
      <c r="C6" s="10"/>
      <c r="D6" s="11"/>
      <c r="E6" s="10"/>
      <c r="F6" s="10"/>
      <c r="G6" s="10"/>
      <c r="H6" s="12"/>
    </row>
    <row r="7" spans="1:16" ht="30">
      <c r="B7" s="13"/>
      <c r="C7" s="14" t="s">
        <v>36</v>
      </c>
      <c r="D7" s="124" t="s">
        <v>57</v>
      </c>
      <c r="E7" s="124"/>
      <c r="F7" s="124"/>
      <c r="G7" s="124"/>
      <c r="H7" s="15"/>
      <c r="I7" s="90"/>
    </row>
    <row r="8" spans="1:16" ht="21.75" customHeight="1">
      <c r="B8" s="16"/>
      <c r="C8" s="17"/>
      <c r="D8" s="18"/>
      <c r="E8" s="18"/>
      <c r="F8" s="17"/>
      <c r="G8" s="100" t="s">
        <v>63</v>
      </c>
      <c r="H8" s="19"/>
    </row>
    <row r="9" spans="1:16" ht="6" customHeight="1">
      <c r="B9" s="9"/>
      <c r="C9" s="10"/>
      <c r="D9" s="10"/>
      <c r="E9" s="10"/>
      <c r="F9" s="10"/>
      <c r="G9" s="10"/>
      <c r="H9" s="12"/>
    </row>
    <row r="10" spans="1:16" ht="30.75" customHeight="1">
      <c r="B10" s="13"/>
      <c r="C10" s="20" t="s">
        <v>26</v>
      </c>
      <c r="D10" s="124" t="s">
        <v>1</v>
      </c>
      <c r="E10" s="124"/>
      <c r="F10" s="124"/>
      <c r="G10" s="124"/>
      <c r="H10" s="21"/>
      <c r="I10" s="130"/>
    </row>
    <row r="11" spans="1:16" ht="6" customHeight="1">
      <c r="B11" s="13"/>
      <c r="C11" s="20"/>
      <c r="D11" s="22"/>
      <c r="E11" s="22"/>
      <c r="F11" s="22"/>
      <c r="G11" s="22"/>
      <c r="H11" s="21"/>
      <c r="I11" s="130"/>
    </row>
    <row r="12" spans="1:16">
      <c r="B12" s="13"/>
      <c r="C12" s="4" t="s">
        <v>8</v>
      </c>
      <c r="D12" s="125" t="s">
        <v>63</v>
      </c>
      <c r="E12" s="125"/>
      <c r="F12" s="125"/>
      <c r="G12" s="125"/>
      <c r="H12" s="21"/>
      <c r="I12" s="130"/>
    </row>
    <row r="13" spans="1:16" ht="6" customHeight="1">
      <c r="B13" s="16"/>
      <c r="C13" s="17"/>
      <c r="D13" s="23"/>
      <c r="E13" s="17"/>
      <c r="F13" s="17"/>
      <c r="G13" s="17"/>
      <c r="H13" s="19"/>
      <c r="I13" s="130"/>
    </row>
    <row r="14" spans="1:16" ht="6" customHeight="1">
      <c r="B14" s="13"/>
      <c r="C14" s="24"/>
      <c r="D14" s="25"/>
      <c r="E14" s="24"/>
      <c r="F14" s="24"/>
      <c r="G14" s="24"/>
      <c r="H14" s="21"/>
      <c r="I14" s="130"/>
    </row>
    <row r="15" spans="1:16" ht="24.95" customHeight="1">
      <c r="B15" s="13"/>
      <c r="C15" s="20" t="s">
        <v>34</v>
      </c>
      <c r="D15" s="26" t="s">
        <v>25</v>
      </c>
      <c r="E15" s="27" t="s">
        <v>0</v>
      </c>
      <c r="F15" s="87">
        <v>60000</v>
      </c>
      <c r="G15" s="94" t="str">
        <f>IF(OR(ISTEXT(F15),F15&lt;=0), "ERROR: N must be a positive number, re-enter value", " ")</f>
        <v xml:space="preserve"> </v>
      </c>
      <c r="H15" s="21"/>
      <c r="I15" s="130"/>
    </row>
    <row r="16" spans="1:16" ht="6" customHeight="1">
      <c r="B16" s="13"/>
      <c r="C16" s="20"/>
      <c r="D16" s="26"/>
      <c r="E16" s="27"/>
      <c r="F16" s="28"/>
      <c r="G16" s="28"/>
      <c r="H16" s="21"/>
      <c r="K16" s="5"/>
      <c r="L16" s="5"/>
      <c r="M16" s="5"/>
      <c r="N16" s="5"/>
      <c r="O16" s="5"/>
      <c r="P16" s="5"/>
    </row>
    <row r="17" spans="2:22" ht="30" customHeight="1">
      <c r="B17" s="13"/>
      <c r="C17" s="20"/>
      <c r="D17" s="26"/>
      <c r="E17" s="27" t="s">
        <v>54</v>
      </c>
      <c r="F17" s="88" t="s">
        <v>24</v>
      </c>
      <c r="G17" s="99" t="s">
        <v>65</v>
      </c>
      <c r="H17" s="21"/>
      <c r="K17" s="5"/>
      <c r="L17" s="67"/>
      <c r="M17" s="68"/>
      <c r="N17" s="68"/>
      <c r="O17" s="68"/>
      <c r="P17" s="5"/>
    </row>
    <row r="18" spans="2:22" ht="51.75" customHeight="1">
      <c r="B18" s="13"/>
      <c r="C18" s="20"/>
      <c r="D18" s="30"/>
      <c r="E18" s="31" t="s">
        <v>60</v>
      </c>
      <c r="F18" s="110">
        <v>0.5</v>
      </c>
      <c r="G18" s="94" t="str">
        <f>IF(AND(F17="YES",OR(ISTEXT(F18), F18&lt;=0)),"ERROR: Standard deviation must be a positive number, re-enter input value"," ")</f>
        <v xml:space="preserve"> </v>
      </c>
      <c r="H18" s="21"/>
      <c r="I18" s="97"/>
    </row>
    <row r="19" spans="2:22" ht="6" customHeight="1">
      <c r="B19" s="13"/>
      <c r="C19" s="20"/>
      <c r="D19" s="30"/>
      <c r="E19" s="31"/>
      <c r="F19" s="32"/>
      <c r="G19" s="32"/>
      <c r="H19" s="21"/>
      <c r="I19" s="79"/>
      <c r="K19" s="5"/>
      <c r="L19" s="122"/>
      <c r="M19" s="68"/>
      <c r="N19" s="68"/>
      <c r="O19" s="68"/>
      <c r="P19" s="5"/>
    </row>
    <row r="20" spans="2:22">
      <c r="B20" s="13"/>
      <c r="C20" s="20"/>
      <c r="D20" s="26"/>
      <c r="E20" s="31" t="s">
        <v>46</v>
      </c>
      <c r="F20" s="28"/>
      <c r="G20" s="28"/>
      <c r="H20" s="21"/>
      <c r="I20" s="79"/>
      <c r="K20" s="5"/>
      <c r="L20" s="122"/>
      <c r="M20" s="70"/>
      <c r="N20" s="70"/>
      <c r="O20" s="70"/>
      <c r="P20" s="5"/>
    </row>
    <row r="21" spans="2:22" ht="51.75" customHeight="1">
      <c r="B21" s="13"/>
      <c r="C21" s="20"/>
      <c r="D21" s="26" t="s">
        <v>7</v>
      </c>
      <c r="E21" s="33" t="s">
        <v>12</v>
      </c>
      <c r="F21" s="93">
        <v>1</v>
      </c>
      <c r="G21" s="94" t="str">
        <f>IF(AND(F17="NO",OR(ISTEXT(F21), F21&lt;0)),"ERROR: Maximum value must be a non-negative number, re-enter input value"," ")</f>
        <v xml:space="preserve"> </v>
      </c>
      <c r="H21" s="21"/>
      <c r="K21" s="5"/>
      <c r="L21" s="70"/>
      <c r="M21" s="69"/>
      <c r="N21" s="69"/>
      <c r="O21" s="69"/>
      <c r="P21" s="5"/>
    </row>
    <row r="22" spans="2:22" ht="20.25" customHeight="1">
      <c r="B22" s="13"/>
      <c r="C22" s="20"/>
      <c r="D22" s="26"/>
      <c r="E22" s="33"/>
      <c r="F22" s="3" t="str">
        <f>IF(ISNUMBER(SEARCH("1",$D$10)),"                                        hectares", IF(ISNUMBER(SEARCH("2",$D$10)),"                         units of currency", IF(ISNUMBER(SEARCH("3",$D$10)),"                                   beneficiaries", IF(ISNUMBER(SEARCH("4",$D$10)),"                         units of indicator"))))</f>
        <v xml:space="preserve">                                   beneficiaries</v>
      </c>
      <c r="G22" s="3"/>
      <c r="H22" s="21"/>
      <c r="K22" s="5"/>
      <c r="L22" s="70"/>
      <c r="M22" s="69"/>
      <c r="N22" s="69"/>
      <c r="O22" s="69"/>
      <c r="P22" s="5"/>
    </row>
    <row r="23" spans="2:22" ht="50.25" customHeight="1">
      <c r="B23" s="13"/>
      <c r="C23" s="20"/>
      <c r="D23" s="26" t="s">
        <v>6</v>
      </c>
      <c r="E23" s="33" t="s">
        <v>13</v>
      </c>
      <c r="F23" s="93">
        <v>0</v>
      </c>
      <c r="G23" s="94" t="str">
        <f>IF(AND(F17="NO",OR(ISTEXT(F23), F23&lt;0)),"ERROR: Minimum value must be a non-negative number, re-enter input value"," ")</f>
        <v xml:space="preserve"> </v>
      </c>
      <c r="H23" s="21"/>
      <c r="I23" s="90"/>
      <c r="K23" s="5"/>
      <c r="L23" s="70"/>
      <c r="M23" s="69"/>
      <c r="N23" s="69"/>
      <c r="O23" s="69"/>
      <c r="P23" s="5"/>
    </row>
    <row r="24" spans="2:22" ht="25.5" customHeight="1">
      <c r="B24" s="13"/>
      <c r="C24" s="20"/>
      <c r="D24" s="26"/>
      <c r="E24" s="27"/>
      <c r="F24" s="3" t="str">
        <f>IF(ISNUMBER(SEARCH("1",$D$10)),"                                        hectares", IF(ISNUMBER(SEARCH("2",$D$10)),"                         units of currency", IF(ISNUMBER(SEARCH("3",$D$10)),"                                   beneficiaries", IF(ISNUMBER(SEARCH("4",$D$10)),"                         units of indicator"))))</f>
        <v xml:space="preserve">                                   beneficiaries</v>
      </c>
      <c r="G24" s="28"/>
      <c r="H24" s="21"/>
      <c r="K24" s="5"/>
      <c r="L24" s="5"/>
      <c r="M24" s="5"/>
      <c r="N24" s="5"/>
      <c r="O24" s="5"/>
      <c r="P24" s="5"/>
    </row>
    <row r="25" spans="2:22" ht="60" customHeight="1">
      <c r="B25" s="13"/>
      <c r="C25" s="24"/>
      <c r="D25" s="26" t="s">
        <v>21</v>
      </c>
      <c r="E25" s="27" t="s">
        <v>22</v>
      </c>
      <c r="F25" s="111">
        <f>IF(F17="Yes", F18, IF(F17="No", (F21-F23)/6, "ERROR"))</f>
        <v>0.5</v>
      </c>
      <c r="G25" s="94" t="str">
        <f>IF(OR(ISTEXT(F25), F25&lt;=0),"ERROR: Standard deviation must be a positive number, re-enter input value(s) above"," ")</f>
        <v xml:space="preserve"> </v>
      </c>
      <c r="H25" s="21"/>
      <c r="I25" s="90"/>
      <c r="K25" s="35"/>
      <c r="L25" s="35"/>
      <c r="M25" s="35"/>
      <c r="N25" s="35"/>
    </row>
    <row r="26" spans="2:22" ht="6" customHeight="1">
      <c r="B26" s="13"/>
      <c r="C26" s="24"/>
      <c r="D26" s="26"/>
      <c r="E26" s="27"/>
      <c r="F26" s="36"/>
      <c r="G26" s="36"/>
      <c r="H26" s="21"/>
      <c r="K26" s="35"/>
      <c r="L26" s="35"/>
      <c r="M26" s="35"/>
      <c r="N26" s="35"/>
    </row>
    <row r="27" spans="2:22" ht="25.5">
      <c r="B27" s="13"/>
      <c r="C27" s="24"/>
      <c r="D27" s="26" t="s">
        <v>14</v>
      </c>
      <c r="E27" s="24" t="s">
        <v>58</v>
      </c>
      <c r="F27" s="117">
        <v>7.4999999999999997E-2</v>
      </c>
      <c r="G27" s="99" t="s">
        <v>66</v>
      </c>
      <c r="H27" s="21"/>
      <c r="I27" s="90"/>
      <c r="K27" s="35"/>
      <c r="L27" s="35"/>
      <c r="M27" s="35"/>
      <c r="N27" s="35"/>
    </row>
    <row r="28" spans="2:22" ht="39.950000000000003" customHeight="1">
      <c r="B28" s="13"/>
      <c r="C28" s="24"/>
      <c r="D28" s="26"/>
      <c r="E28" s="24" t="s">
        <v>59</v>
      </c>
      <c r="F28" s="102">
        <v>30000</v>
      </c>
      <c r="G28" s="94" t="str">
        <f>IF(OR(ISTEXT(F28), F28&lt;=0), "ERROR: Target value must be a positive number, re-enter value", " ")</f>
        <v xml:space="preserve"> </v>
      </c>
      <c r="H28" s="21"/>
      <c r="I28" s="129"/>
      <c r="J28" s="129"/>
      <c r="K28" s="129"/>
      <c r="L28" s="129"/>
      <c r="M28" s="129"/>
      <c r="N28" s="129"/>
      <c r="O28" s="129"/>
      <c r="P28" s="129"/>
      <c r="Q28" s="129"/>
      <c r="R28" s="129"/>
      <c r="S28" s="129"/>
      <c r="T28" s="129"/>
      <c r="U28" s="129"/>
      <c r="V28" s="129"/>
    </row>
    <row r="29" spans="2:22" ht="15" customHeight="1">
      <c r="B29" s="13"/>
      <c r="C29" s="24"/>
      <c r="D29" s="26" t="s">
        <v>15</v>
      </c>
      <c r="E29" s="24" t="s">
        <v>29</v>
      </c>
      <c r="F29" s="44">
        <f>+F27*F28</f>
        <v>2250</v>
      </c>
      <c r="G29" s="34"/>
      <c r="H29" s="21"/>
      <c r="K29" s="35"/>
      <c r="L29" s="35"/>
      <c r="M29" s="35"/>
      <c r="N29" s="35"/>
    </row>
    <row r="30" spans="2:22" ht="6" customHeight="1">
      <c r="B30" s="13"/>
      <c r="C30" s="24"/>
      <c r="D30" s="26"/>
      <c r="E30" s="24"/>
      <c r="F30" s="36"/>
      <c r="G30" s="36"/>
      <c r="H30" s="21"/>
      <c r="K30" s="35"/>
      <c r="L30" s="35"/>
      <c r="M30" s="35"/>
      <c r="N30" s="35"/>
    </row>
    <row r="31" spans="2:22" ht="26.25" customHeight="1">
      <c r="B31" s="13"/>
      <c r="C31" s="24"/>
      <c r="D31" s="26"/>
      <c r="E31" s="24" t="s">
        <v>28</v>
      </c>
      <c r="F31" s="89">
        <v>0.95</v>
      </c>
      <c r="G31" s="101" t="s">
        <v>66</v>
      </c>
      <c r="H31" s="38"/>
      <c r="I31" s="35"/>
      <c r="K31" s="39"/>
      <c r="L31" s="40"/>
      <c r="M31" s="41"/>
      <c r="N31" s="42"/>
    </row>
    <row r="32" spans="2:22" ht="20.100000000000001" customHeight="1">
      <c r="B32" s="13"/>
      <c r="C32" s="24"/>
      <c r="D32" s="26" t="s">
        <v>5</v>
      </c>
      <c r="E32" s="24" t="s">
        <v>48</v>
      </c>
      <c r="F32" s="43">
        <f>_xlfn.NORM.S.INV(1-(1-F31)/2)</f>
        <v>1.9599639845400536</v>
      </c>
      <c r="G32" s="44"/>
      <c r="H32" s="38"/>
      <c r="K32" s="35"/>
      <c r="L32" s="35"/>
      <c r="M32" s="35"/>
      <c r="N32" s="35"/>
    </row>
    <row r="33" spans="2:14" ht="6" customHeight="1">
      <c r="B33" s="13"/>
      <c r="C33" s="24"/>
      <c r="D33" s="26"/>
      <c r="E33" s="24"/>
      <c r="F33" s="45"/>
      <c r="G33" s="45"/>
      <c r="H33" s="38"/>
      <c r="I33" s="80"/>
      <c r="K33" s="35"/>
      <c r="L33" s="35"/>
      <c r="M33" s="35"/>
      <c r="N33" s="35"/>
    </row>
    <row r="34" spans="2:14" ht="18.75">
      <c r="B34" s="13"/>
      <c r="C34" s="104"/>
      <c r="D34" s="105" t="s">
        <v>67</v>
      </c>
      <c r="E34" s="104" t="s">
        <v>37</v>
      </c>
      <c r="F34" s="107">
        <f xml:space="preserve"> ROUNDUP(N^2*Z^2*stddev^2/(F29^2),)</f>
        <v>683</v>
      </c>
      <c r="G34" s="28"/>
      <c r="H34" s="46"/>
      <c r="I34" s="81"/>
    </row>
    <row r="35" spans="2:14" ht="6" customHeight="1">
      <c r="B35" s="16"/>
      <c r="C35" s="17"/>
      <c r="D35" s="47"/>
      <c r="E35" s="17"/>
      <c r="F35" s="48"/>
      <c r="G35" s="48"/>
      <c r="H35" s="49"/>
    </row>
    <row r="36" spans="2:14" ht="6" customHeight="1">
      <c r="B36" s="9"/>
      <c r="C36" s="10"/>
      <c r="D36" s="50"/>
      <c r="E36" s="10"/>
      <c r="F36" s="51"/>
      <c r="G36" s="10"/>
      <c r="H36" s="12"/>
    </row>
    <row r="37" spans="2:14" ht="33.75" customHeight="1">
      <c r="B37" s="13"/>
      <c r="C37" s="52" t="s">
        <v>31</v>
      </c>
      <c r="D37" s="26"/>
      <c r="E37" s="53" t="s">
        <v>71</v>
      </c>
      <c r="F37" s="54" t="str">
        <f>IF(F38&gt;0.05, "YES", "NO")</f>
        <v>NO</v>
      </c>
      <c r="G37" s="24"/>
      <c r="H37" s="21"/>
      <c r="I37" s="128"/>
    </row>
    <row r="38" spans="2:14">
      <c r="B38" s="13"/>
      <c r="C38" s="121" t="s">
        <v>18</v>
      </c>
      <c r="D38" s="26" t="s">
        <v>11</v>
      </c>
      <c r="E38" s="27" t="s">
        <v>72</v>
      </c>
      <c r="F38" s="55">
        <f>F34/F15</f>
        <v>1.1383333333333334E-2</v>
      </c>
      <c r="G38" s="24"/>
      <c r="H38" s="21"/>
      <c r="I38" s="128"/>
    </row>
    <row r="39" spans="2:14" ht="6" customHeight="1">
      <c r="B39" s="13"/>
      <c r="C39" s="121"/>
      <c r="D39" s="26"/>
      <c r="E39" s="27"/>
      <c r="F39" s="55"/>
      <c r="G39" s="24"/>
      <c r="H39" s="21"/>
      <c r="I39" s="128"/>
    </row>
    <row r="40" spans="2:14" ht="18">
      <c r="B40" s="13"/>
      <c r="C40" s="121"/>
      <c r="D40" s="1" t="s">
        <v>40</v>
      </c>
      <c r="E40" s="24" t="s">
        <v>39</v>
      </c>
      <c r="F40" s="28">
        <f>IF(F34/N&gt;0.05,ROUNDUP(F34/(1+F34/F15),0),F34)</f>
        <v>683</v>
      </c>
      <c r="G40" s="28"/>
      <c r="H40" s="21"/>
      <c r="I40" s="128"/>
    </row>
    <row r="41" spans="2:14" ht="6" customHeight="1">
      <c r="B41" s="16"/>
      <c r="C41" s="17"/>
      <c r="D41" s="47"/>
      <c r="E41" s="56"/>
      <c r="F41" s="57"/>
      <c r="G41" s="17"/>
      <c r="H41" s="19"/>
    </row>
    <row r="42" spans="2:14" ht="6" customHeight="1">
      <c r="B42" s="9"/>
      <c r="C42" s="10"/>
      <c r="D42" s="50"/>
      <c r="E42" s="58"/>
      <c r="F42" s="51"/>
      <c r="G42" s="10"/>
      <c r="H42" s="12"/>
    </row>
    <row r="43" spans="2:14" ht="21" customHeight="1">
      <c r="B43" s="13"/>
      <c r="C43" s="52" t="s">
        <v>32</v>
      </c>
      <c r="D43" s="26"/>
      <c r="E43" s="27" t="s">
        <v>56</v>
      </c>
      <c r="F43" s="2" t="str">
        <f>IF(ISNUMBER(SEARCH("3", $D$7)),"NO","YES")</f>
        <v>YES</v>
      </c>
      <c r="G43" s="24"/>
      <c r="H43" s="21"/>
    </row>
    <row r="44" spans="2:14">
      <c r="B44" s="13"/>
      <c r="C44" s="20" t="s">
        <v>27</v>
      </c>
      <c r="D44" s="65" t="s">
        <v>30</v>
      </c>
      <c r="E44" s="27" t="s">
        <v>27</v>
      </c>
      <c r="F44" s="108" t="str">
        <f>IF(F43="NO", 1,"Enter value below:" )</f>
        <v>Enter value below:</v>
      </c>
      <c r="G44" s="24"/>
      <c r="H44" s="21"/>
      <c r="I44" s="82"/>
    </row>
    <row r="45" spans="2:14" ht="76.5" customHeight="1">
      <c r="B45" s="13"/>
      <c r="C45" s="20"/>
      <c r="D45" s="26"/>
      <c r="E45" s="27"/>
      <c r="F45" s="91">
        <v>2</v>
      </c>
      <c r="G45" s="95" t="str">
        <f>IF(AND(F43="YES",OR(F45&lt;=0,F45&gt;10)), "ERROR: Design effect must be a number greater than 0 and less than or equal to 10, re-enter value"," ")</f>
        <v xml:space="preserve"> </v>
      </c>
      <c r="H45" s="21"/>
      <c r="I45" s="92"/>
    </row>
    <row r="46" spans="2:14" ht="18">
      <c r="B46" s="13"/>
      <c r="C46" s="20"/>
      <c r="D46" s="1" t="s">
        <v>41</v>
      </c>
      <c r="E46" s="24" t="s">
        <v>42</v>
      </c>
      <c r="F46" s="28">
        <f>IF(F43="YES",F40*IF(F44=1, F44, F45),F40)</f>
        <v>1366</v>
      </c>
      <c r="G46" s="34"/>
      <c r="H46" s="46"/>
      <c r="I46" s="82"/>
    </row>
    <row r="47" spans="2:14" ht="6" customHeight="1">
      <c r="B47" s="16"/>
      <c r="C47" s="17"/>
      <c r="D47" s="47"/>
      <c r="E47" s="56"/>
      <c r="F47" s="57"/>
      <c r="G47" s="64"/>
      <c r="H47" s="19"/>
      <c r="I47" s="82"/>
    </row>
    <row r="48" spans="2:14" ht="6" customHeight="1">
      <c r="B48" s="9"/>
      <c r="C48" s="10"/>
      <c r="D48" s="50"/>
      <c r="E48" s="58"/>
      <c r="F48" s="51"/>
      <c r="G48" s="59"/>
      <c r="H48" s="12"/>
    </row>
    <row r="49" spans="2:17" ht="21" customHeight="1">
      <c r="B49" s="13"/>
      <c r="C49" s="52" t="s">
        <v>33</v>
      </c>
      <c r="D49" s="26"/>
      <c r="E49" s="27" t="s">
        <v>55</v>
      </c>
      <c r="F49" s="54" t="s">
        <v>24</v>
      </c>
      <c r="G49" s="36"/>
      <c r="H49" s="21"/>
      <c r="I49" s="90"/>
    </row>
    <row r="50" spans="2:17" ht="50.1" customHeight="1">
      <c r="B50" s="13"/>
      <c r="C50" s="20" t="s">
        <v>19</v>
      </c>
      <c r="D50" s="26"/>
      <c r="E50" s="27" t="s">
        <v>20</v>
      </c>
      <c r="F50" s="109">
        <v>0.05</v>
      </c>
      <c r="G50" s="96" t="str">
        <f>IF(OR(F50&lt;0,F50&gt;=1),"ERROR: Value must be a percentage greater than or equal to 0 and less than 100, re-enter value"," ")</f>
        <v xml:space="preserve"> </v>
      </c>
      <c r="H50" s="21"/>
    </row>
    <row r="51" spans="2:17" ht="6" customHeight="1">
      <c r="B51" s="13"/>
      <c r="C51" s="20"/>
      <c r="D51" s="26"/>
      <c r="E51" s="27"/>
      <c r="F51" s="37"/>
      <c r="G51" s="36"/>
      <c r="H51" s="21"/>
    </row>
    <row r="52" spans="2:17" ht="18">
      <c r="B52" s="13"/>
      <c r="C52" s="20"/>
      <c r="D52" s="1" t="s">
        <v>44</v>
      </c>
      <c r="E52" s="24" t="s">
        <v>43</v>
      </c>
      <c r="F52" s="28">
        <f>ROUNDUP(+F46/(1-F50),)</f>
        <v>1438</v>
      </c>
      <c r="G52" s="34"/>
      <c r="H52" s="21"/>
    </row>
    <row r="53" spans="2:17" ht="6" customHeight="1">
      <c r="B53" s="9"/>
      <c r="C53" s="10"/>
      <c r="D53" s="59"/>
      <c r="E53" s="60"/>
      <c r="F53" s="61"/>
      <c r="G53" s="62"/>
      <c r="H53" s="12"/>
      <c r="I53" s="83"/>
    </row>
    <row r="54" spans="2:17" ht="18.75">
      <c r="B54" s="13"/>
      <c r="C54" s="104" t="s">
        <v>35</v>
      </c>
      <c r="D54" s="105" t="s">
        <v>64</v>
      </c>
      <c r="E54" s="104" t="s">
        <v>38</v>
      </c>
      <c r="F54" s="103">
        <f>F52</f>
        <v>1438</v>
      </c>
      <c r="G54" s="34"/>
      <c r="H54" s="21"/>
      <c r="I54" s="92"/>
    </row>
    <row r="55" spans="2:17" ht="6" customHeight="1">
      <c r="B55" s="16"/>
      <c r="C55" s="17"/>
      <c r="D55" s="47"/>
      <c r="E55" s="17"/>
      <c r="F55" s="17"/>
      <c r="G55" s="18"/>
      <c r="H55" s="19"/>
    </row>
    <row r="56" spans="2:17" ht="21.75" customHeight="1">
      <c r="B56" s="24"/>
      <c r="C56" s="24"/>
      <c r="D56" s="26"/>
      <c r="E56" s="24"/>
      <c r="F56" s="24"/>
      <c r="G56" s="106"/>
      <c r="H56" s="24"/>
    </row>
    <row r="57" spans="2:17" ht="15.75">
      <c r="G57" s="63"/>
      <c r="I57" s="82"/>
    </row>
    <row r="58" spans="2:17" ht="60" customHeight="1">
      <c r="L58" s="66" t="s">
        <v>4</v>
      </c>
      <c r="M58" s="29">
        <v>0.9</v>
      </c>
      <c r="N58" s="115">
        <v>0.05</v>
      </c>
      <c r="O58" s="66" t="s">
        <v>17</v>
      </c>
      <c r="P58" s="6" t="s">
        <v>24</v>
      </c>
      <c r="Q58" s="6" t="s">
        <v>9</v>
      </c>
    </row>
    <row r="59" spans="2:17" ht="84" customHeight="1">
      <c r="C59" s="119" t="s">
        <v>62</v>
      </c>
      <c r="D59" s="120"/>
      <c r="E59" s="120"/>
      <c r="F59" s="120"/>
      <c r="G59" s="120"/>
      <c r="L59" s="66" t="s">
        <v>3</v>
      </c>
      <c r="M59" s="29">
        <v>0.95</v>
      </c>
      <c r="N59" s="115">
        <v>5.5E-2</v>
      </c>
      <c r="O59" s="66" t="s">
        <v>16</v>
      </c>
      <c r="P59" s="6" t="s">
        <v>23</v>
      </c>
      <c r="Q59" s="6" t="s">
        <v>10</v>
      </c>
    </row>
    <row r="60" spans="2:17" ht="60" customHeight="1">
      <c r="L60" s="66" t="s">
        <v>2</v>
      </c>
      <c r="M60" s="29"/>
      <c r="N60" s="115">
        <v>0.06</v>
      </c>
      <c r="O60" s="66" t="s">
        <v>1</v>
      </c>
    </row>
    <row r="61" spans="2:17" ht="60" customHeight="1">
      <c r="L61" s="66" t="s">
        <v>57</v>
      </c>
      <c r="M61" s="29"/>
      <c r="N61" s="115">
        <v>6.5000000000000002E-2</v>
      </c>
      <c r="O61" s="6" t="s">
        <v>45</v>
      </c>
    </row>
    <row r="62" spans="2:17">
      <c r="M62" s="29"/>
      <c r="N62" s="115">
        <v>7.0000000000000007E-2</v>
      </c>
    </row>
    <row r="63" spans="2:17">
      <c r="M63" s="29"/>
      <c r="N63" s="115">
        <v>7.4999999999999997E-2</v>
      </c>
    </row>
    <row r="64" spans="2:17">
      <c r="N64" s="115">
        <v>0.08</v>
      </c>
    </row>
    <row r="65" spans="14:14">
      <c r="N65" s="115">
        <v>8.5000000000000006E-2</v>
      </c>
    </row>
    <row r="66" spans="14:14">
      <c r="N66" s="115">
        <v>0.09</v>
      </c>
    </row>
    <row r="67" spans="14:14">
      <c r="N67" s="115">
        <v>9.5000000000000001E-2</v>
      </c>
    </row>
    <row r="68" spans="14:14">
      <c r="N68" s="115">
        <v>0.1</v>
      </c>
    </row>
  </sheetData>
  <sheetProtection algorithmName="SHA-512" hashValue="9AR9/OV552XyzpbGDLOdAZrFobhuq4Iuz8fLhjaiZEu7x1x65no1UB5dw3XZrd4tZMz/mDAUbKxz8SCbW9vGig==" saltValue="soU/UCNqjW140jAopIYJgg==" spinCount="100000" sheet="1" objects="1" scenarios="1" selectLockedCells="1"/>
  <mergeCells count="11">
    <mergeCell ref="C59:G59"/>
    <mergeCell ref="C38:C40"/>
    <mergeCell ref="L19:L20"/>
    <mergeCell ref="B1:H1"/>
    <mergeCell ref="D7:G7"/>
    <mergeCell ref="D10:G10"/>
    <mergeCell ref="D12:G12"/>
    <mergeCell ref="A4:F4"/>
    <mergeCell ref="I37:I40"/>
    <mergeCell ref="I28:V28"/>
    <mergeCell ref="I10:I15"/>
  </mergeCells>
  <phoneticPr fontId="24" type="noConversion"/>
  <conditionalFormatting sqref="F18">
    <cfRule type="expression" dxfId="14" priority="5">
      <formula>F17="NO"</formula>
    </cfRule>
    <cfRule type="expression" dxfId="13" priority="22">
      <formula>$F$17="YES"</formula>
    </cfRule>
  </conditionalFormatting>
  <conditionalFormatting sqref="F21 F23">
    <cfRule type="expression" dxfId="12" priority="3">
      <formula>"$F$17='YES'"</formula>
    </cfRule>
    <cfRule type="expression" dxfId="11" priority="21">
      <formula>$F$17="NO"</formula>
    </cfRule>
  </conditionalFormatting>
  <conditionalFormatting sqref="G24">
    <cfRule type="expression" dxfId="10" priority="20">
      <formula>$F$17="NO"</formula>
    </cfRule>
  </conditionalFormatting>
  <conditionalFormatting sqref="F44">
    <cfRule type="expression" dxfId="9" priority="19">
      <formula>$F$43="YES"</formula>
    </cfRule>
  </conditionalFormatting>
  <conditionalFormatting sqref="C12">
    <cfRule type="expression" dxfId="8" priority="18">
      <formula>$D$10="4 - Other…"</formula>
    </cfRule>
  </conditionalFormatting>
  <conditionalFormatting sqref="D12:G12">
    <cfRule type="expression" dxfId="7" priority="17">
      <formula>$D$10="4 - Other…"</formula>
    </cfRule>
  </conditionalFormatting>
  <conditionalFormatting sqref="G29">
    <cfRule type="expression" dxfId="6" priority="15">
      <formula>$F$17="NO"</formula>
    </cfRule>
  </conditionalFormatting>
  <conditionalFormatting sqref="G28">
    <cfRule type="expression" dxfId="5" priority="13">
      <formula>$F$17="NO"</formula>
    </cfRule>
  </conditionalFormatting>
  <conditionalFormatting sqref="G22">
    <cfRule type="expression" dxfId="4" priority="10">
      <formula>$F$17="NO"</formula>
    </cfRule>
  </conditionalFormatting>
  <conditionalFormatting sqref="F45">
    <cfRule type="expression" dxfId="3" priority="6">
      <formula>F44=1</formula>
    </cfRule>
    <cfRule type="expression" dxfId="2" priority="7">
      <formula>F44=1</formula>
    </cfRule>
  </conditionalFormatting>
  <conditionalFormatting sqref="F22">
    <cfRule type="expression" dxfId="1" priority="2">
      <formula>$F$17="NO"</formula>
    </cfRule>
  </conditionalFormatting>
  <conditionalFormatting sqref="F24">
    <cfRule type="expression" dxfId="0" priority="1">
      <formula>$F$17="NO"</formula>
    </cfRule>
  </conditionalFormatting>
  <dataValidations count="8">
    <dataValidation type="list" allowBlank="1" showInputMessage="1" showErrorMessage="1" sqref="D11">
      <formula1>indic_list</formula1>
    </dataValidation>
    <dataValidation type="list" allowBlank="1" showInputMessage="1" showErrorMessage="1" sqref="M31">
      <formula1>ME_list</formula1>
    </dataValidation>
    <dataValidation type="list" allowBlank="1" showErrorMessage="1" sqref="F31">
      <formula1>CL_list</formula1>
    </dataValidation>
    <dataValidation type="list" allowBlank="1" showInputMessage="1" showErrorMessage="1" sqref="F27">
      <formula1>$N$58:$N$68</formula1>
    </dataValidation>
    <dataValidation type="list" allowBlank="1" showInputMessage="1" showErrorMessage="1" sqref="D7:G7">
      <formula1>$L$58:$L$61</formula1>
    </dataValidation>
    <dataValidation type="list" allowBlank="1" showInputMessage="1" showErrorMessage="1" sqref="F17">
      <formula1>$P$58:$P$59</formula1>
    </dataValidation>
    <dataValidation type="list" allowBlank="1" showInputMessage="1" showErrorMessage="1" sqref="D10:G10">
      <formula1>$O$58:$O$61</formula1>
    </dataValidation>
    <dataValidation type="list" allowBlank="1" showInputMessage="1" showErrorMessage="1" sqref="N58:N68">
      <formula1>$N$58:$N$68</formula1>
    </dataValidation>
  </dataValidations>
  <printOptions horizontalCentered="1"/>
  <pageMargins left="0.5" right="0.5" top="0.5" bottom="0.75" header="0.5" footer="0.5"/>
  <pageSetup orientation="portrait"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20</vt:i4>
      </vt:variant>
    </vt:vector>
  </HeadingPairs>
  <TitlesOfParts>
    <vt:vector size="22" baseType="lpstr">
      <vt:lpstr>Instructions</vt:lpstr>
      <vt:lpstr>Sample Size Calculator</vt:lpstr>
      <vt:lpstr>'Sample Size Calculator'!CL</vt:lpstr>
      <vt:lpstr>'Sample Size Calculator'!CL_list</vt:lpstr>
      <vt:lpstr>'Sample Size Calculator'!D</vt:lpstr>
      <vt:lpstr>'Sample Size Calculator'!indic_list</vt:lpstr>
      <vt:lpstr>'Sample Size Calculator'!max</vt:lpstr>
      <vt:lpstr>'Sample Size Calculator'!ME_1</vt:lpstr>
      <vt:lpstr>'Sample Size Calculator'!ME_list</vt:lpstr>
      <vt:lpstr>'Sample Size Calculator'!min</vt:lpstr>
      <vt:lpstr>'Sample Size Calculator'!MOE</vt:lpstr>
      <vt:lpstr>'Sample Size Calculator'!N</vt:lpstr>
      <vt:lpstr>'Sample Size Calculator'!n_adjusted12</vt:lpstr>
      <vt:lpstr>'Sample Size Calculator'!n_adjusted123</vt:lpstr>
      <vt:lpstr>'Sample Size Calculator'!n_initial</vt:lpstr>
      <vt:lpstr>'Sample Size Calculator'!NR</vt:lpstr>
      <vt:lpstr>'Sample Size Calculator'!p</vt:lpstr>
      <vt:lpstr>'Sample Size Calculator'!Pop</vt:lpstr>
      <vt:lpstr>'Sample Size Calculator'!Print_Area</vt:lpstr>
      <vt:lpstr>'Sample Size Calculator'!stddev</vt:lpstr>
      <vt:lpstr>'Sample Size Calculator'!SurveyDesignOption</vt:lpstr>
      <vt:lpstr>'Sample Size Calculator'!Z</vt:lpstr>
    </vt:vector>
  </TitlesOfParts>
  <Company>FHI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BBS Sample Size Calculator, April 2016</dc:title>
  <dc:creator>USAID's FANTA Project</dc:creator>
  <cp:lastModifiedBy>Diana Stukel</cp:lastModifiedBy>
  <cp:lastPrinted>2014-03-18T16:01:23Z</cp:lastPrinted>
  <dcterms:created xsi:type="dcterms:W3CDTF">2013-01-09T17:15:41Z</dcterms:created>
  <dcterms:modified xsi:type="dcterms:W3CDTF">2016-04-21T21:23:17Z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487455666</vt:i4>
  </property>
  <property fmtid="{D5CDD505-2E9C-101B-9397-08002B2CF9AE}" pid="3" name="_NewReviewCycle">
    <vt:lpwstr/>
  </property>
  <property fmtid="{D5CDD505-2E9C-101B-9397-08002B2CF9AE}" pid="4" name="_EmailSubject">
    <vt:lpwstr>FW: Excel BBS Sample Size Calculator</vt:lpwstr>
  </property>
  <property fmtid="{D5CDD505-2E9C-101B-9397-08002B2CF9AE}" pid="5" name="_AuthorEmail">
    <vt:lpwstr>dstukel@fhi360.org</vt:lpwstr>
  </property>
  <property fmtid="{D5CDD505-2E9C-101B-9397-08002B2CF9AE}" pid="6" name="_AuthorEmailDisplayName">
    <vt:lpwstr>Diana Stukel</vt:lpwstr>
  </property>
  <property fmtid="{D5CDD505-2E9C-101B-9397-08002B2CF9AE}" pid="7" name="_PreviousAdHocReviewCycleID">
    <vt:i4>1571225290</vt:i4>
  </property>
</Properties>
</file>